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l mio Drive\a OTAP\ConsiglioOTAP\Tesoriere\contabilita 2024\Assemblea 2025\"/>
    </mc:Choice>
  </mc:AlternateContent>
  <xr:revisionPtr revIDLastSave="0" documentId="13_ncr:1_{DD99CF52-FC61-4DB4-B5E6-A84FC288260A}" xr6:coauthVersionLast="47" xr6:coauthVersionMax="47" xr10:uidLastSave="{00000000-0000-0000-0000-000000000000}"/>
  <bookViews>
    <workbookView xWindow="-98" yWindow="-98" windowWidth="22695" windowHeight="14476" tabRatio="896" firstSheet="2" activeTab="2" xr2:uid="{00000000-000D-0000-FFFF-FFFF00000000}"/>
  </bookViews>
  <sheets>
    <sheet name="Entrate" sheetId="1" r:id="rId1"/>
    <sheet name="Uscite" sheetId="2" r:id="rId2"/>
    <sheet name="RF - Entrate" sheetId="3" r:id="rId3"/>
    <sheet name="RF - Uscite" sheetId="15" r:id="rId4"/>
    <sheet name="E 1.01.01" sheetId="14" r:id="rId5"/>
    <sheet name="E 1.01.02" sheetId="35" r:id="rId6"/>
    <sheet name="E 1.01.03" sheetId="13" r:id="rId7"/>
    <sheet name="E 1.01.04" sheetId="16" r:id="rId8"/>
    <sheet name="E 1.01.05" sheetId="41" r:id="rId9"/>
    <sheet name="E 1.02.01" sheetId="12" r:id="rId10"/>
    <sheet name="E 1.02.02" sheetId="32" r:id="rId11"/>
    <sheet name="E 1.02.03" sheetId="36" r:id="rId12"/>
    <sheet name="E 2.01.01" sheetId="11" r:id="rId13"/>
    <sheet name="U 1.01.01" sheetId="10" r:id="rId14"/>
    <sheet name="U 1.01.02" sheetId="9" r:id="rId15"/>
    <sheet name="U 1.02.01" sheetId="8" r:id="rId16"/>
    <sheet name="U 1.02.02" sheetId="7" r:id="rId17"/>
    <sheet name="U 1.02.03" sheetId="6" r:id="rId18"/>
    <sheet name="U 1.02.04" sheetId="5" r:id="rId19"/>
    <sheet name="U 1.02.05" sheetId="4" r:id="rId20"/>
    <sheet name="U 1.02.06" sheetId="33" r:id="rId21"/>
    <sheet name="U 1.03.01" sheetId="18" r:id="rId22"/>
    <sheet name="U 1.03.02" sheetId="17" r:id="rId23"/>
    <sheet name="U 1.04.01" sheetId="19" r:id="rId24"/>
    <sheet name="U 1.04.02" sheetId="20" r:id="rId25"/>
    <sheet name="U 1.04.03" sheetId="21" r:id="rId26"/>
    <sheet name="U 1.04.04" sheetId="22" r:id="rId27"/>
    <sheet name="U 1.05.01" sheetId="23" r:id="rId28"/>
    <sheet name="U 1.05.02" sheetId="24" r:id="rId29"/>
    <sheet name="U 1.05.03" sheetId="25" r:id="rId30"/>
    <sheet name="U 1.05.04" sheetId="34" r:id="rId31"/>
    <sheet name="U 1.06.01" sheetId="30" r:id="rId32"/>
    <sheet name="U 1.06.02" sheetId="29" r:id="rId33"/>
    <sheet name="U 1.06.03" sheetId="28" r:id="rId34"/>
    <sheet name="U 1.06.04" sheetId="27" r:id="rId35"/>
    <sheet name="U 1.06.05" sheetId="26" r:id="rId36"/>
    <sheet name="U 1.06.06" sheetId="38" r:id="rId37"/>
    <sheet name="U 1.06.07" sheetId="42" r:id="rId38"/>
    <sheet name="U 2.01.01" sheetId="31" r:id="rId39"/>
    <sheet name="P 2.01.02" sheetId="37" r:id="rId40"/>
    <sheet name="Foglio1" sheetId="39" r:id="rId41"/>
  </sheets>
  <definedNames>
    <definedName name="_xlnm.Print_Area" localSheetId="0">Entrate!$A$1:$G$77</definedName>
    <definedName name="_xlnm.Print_Area" localSheetId="2">'RF - Entrate'!$A$1:$P$63</definedName>
    <definedName name="_xlnm.Print_Area" localSheetId="3">'RF - Uscite'!$A$1:$Q$71</definedName>
    <definedName name="_xlnm.Print_Area" localSheetId="27">'U 1.05.01'!$B$4:$N$23</definedName>
    <definedName name="_xlnm.Print_Area" localSheetId="28">'U 1.05.02'!$B$4:$N$23</definedName>
    <definedName name="_xlnm.Print_Area" localSheetId="29">'U 1.05.03'!$B$4:$N$25</definedName>
    <definedName name="_xlnm.Print_Area" localSheetId="30">'U 1.05.04'!$B$4:$N$23</definedName>
    <definedName name="_xlnm.Print_Area" localSheetId="1">Uscite!$A$1:$G$78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1" i="3" l="1"/>
  <c r="G52" i="3"/>
  <c r="M74" i="3"/>
  <c r="M71" i="3"/>
  <c r="F58" i="16"/>
  <c r="F56" i="16"/>
  <c r="E56" i="16"/>
  <c r="K13" i="14"/>
  <c r="E69" i="14"/>
  <c r="V58" i="15"/>
  <c r="S58" i="15"/>
  <c r="E10" i="28"/>
  <c r="I10" i="28"/>
  <c r="P17" i="28"/>
  <c r="P16" i="28"/>
  <c r="P46" i="28"/>
  <c r="N46" i="28"/>
  <c r="K46" i="28"/>
  <c r="N45" i="28"/>
  <c r="K45" i="28"/>
  <c r="K39" i="28"/>
  <c r="K40" i="28" s="1"/>
  <c r="K35" i="28"/>
  <c r="T18" i="3"/>
  <c r="S18" i="3"/>
  <c r="R18" i="3"/>
  <c r="E30" i="41"/>
  <c r="E39" i="41"/>
  <c r="F39" i="41" s="1"/>
  <c r="E51" i="16"/>
  <c r="D51" i="16"/>
  <c r="C51" i="16"/>
  <c r="F51" i="16" s="1"/>
  <c r="E75" i="14"/>
  <c r="T37" i="3"/>
  <c r="U37" i="3" s="1"/>
  <c r="T26" i="3"/>
  <c r="S26" i="3"/>
  <c r="R26" i="3"/>
  <c r="J23" i="3"/>
  <c r="F26" i="1"/>
  <c r="E41" i="16"/>
  <c r="D41" i="16"/>
  <c r="C41" i="16"/>
  <c r="S37" i="3"/>
  <c r="R37" i="3"/>
  <c r="G14" i="41"/>
  <c r="G13" i="41"/>
  <c r="D39" i="41"/>
  <c r="C39" i="41"/>
  <c r="D32" i="16"/>
  <c r="D65" i="14"/>
  <c r="G51" i="15" l="1"/>
  <c r="M51" i="15"/>
  <c r="D10" i="42"/>
  <c r="H10" i="42"/>
  <c r="H20" i="42" s="1"/>
  <c r="C36" i="42"/>
  <c r="L20" i="42"/>
  <c r="K20" i="42"/>
  <c r="J20" i="42"/>
  <c r="D20" i="42"/>
  <c r="J10" i="42"/>
  <c r="C29" i="38"/>
  <c r="D33" i="27"/>
  <c r="K27" i="28"/>
  <c r="K29" i="28" s="1"/>
  <c r="D55" i="28" l="1"/>
  <c r="D61" i="29"/>
  <c r="D35" i="25"/>
  <c r="D33" i="24"/>
  <c r="D33" i="23"/>
  <c r="I13" i="23"/>
  <c r="D30" i="21"/>
  <c r="D30" i="20"/>
  <c r="D31" i="5"/>
  <c r="M17" i="15"/>
  <c r="D13" i="9"/>
  <c r="D13" i="10"/>
  <c r="K13" i="9"/>
  <c r="K23" i="9" s="1"/>
  <c r="M23" i="9"/>
  <c r="L23" i="9"/>
  <c r="D33" i="9" a="1"/>
  <c r="D33" i="9" s="1"/>
  <c r="G14" i="36"/>
  <c r="I14" i="36" s="1"/>
  <c r="J14" i="36"/>
  <c r="F14" i="36"/>
  <c r="D40" i="36"/>
  <c r="D30" i="36"/>
  <c r="D44" i="32"/>
  <c r="N23" i="9" l="1"/>
  <c r="E13" i="14"/>
  <c r="L23" i="14"/>
  <c r="K23" i="14"/>
  <c r="D57" i="14"/>
  <c r="K17" i="15"/>
  <c r="D51" i="15" l="1"/>
  <c r="G72" i="3" l="1"/>
  <c r="T49" i="15"/>
  <c r="T51" i="15" s="1"/>
  <c r="V26" i="3" l="1"/>
  <c r="U26" i="3"/>
  <c r="K23" i="15" l="1"/>
  <c r="G12" i="31" l="1"/>
  <c r="G49" i="15"/>
  <c r="C10" i="38"/>
  <c r="E50" i="15"/>
  <c r="M25" i="25" l="1"/>
  <c r="L25" i="25"/>
  <c r="M23" i="28" l="1"/>
  <c r="L23" i="28"/>
  <c r="L51" i="15" l="1"/>
  <c r="H51" i="15"/>
  <c r="P51" i="15" s="1"/>
  <c r="E51" i="15"/>
  <c r="F51" i="15" s="1"/>
  <c r="K51" i="15"/>
  <c r="F53" i="2"/>
  <c r="H21" i="3"/>
  <c r="N51" i="15" l="1"/>
  <c r="M50" i="15" l="1"/>
  <c r="L50" i="15"/>
  <c r="K50" i="15"/>
  <c r="N50" i="15" s="1"/>
  <c r="L20" i="38"/>
  <c r="K20" i="38"/>
  <c r="H20" i="38"/>
  <c r="H50" i="15" s="1"/>
  <c r="D20" i="38"/>
  <c r="C20" i="38"/>
  <c r="D50" i="15"/>
  <c r="F50" i="15" s="1"/>
  <c r="F52" i="2"/>
  <c r="P50" i="15" l="1"/>
  <c r="E10" i="38"/>
  <c r="K20" i="15"/>
  <c r="K22" i="15"/>
  <c r="M23" i="21"/>
  <c r="L23" i="21"/>
  <c r="I23" i="4"/>
  <c r="E23" i="12"/>
  <c r="L23" i="13"/>
  <c r="K23" i="13"/>
  <c r="D10" i="27"/>
  <c r="E20" i="38" l="1"/>
  <c r="G50" i="15" s="1"/>
  <c r="F10" i="38"/>
  <c r="I10" i="38" s="1"/>
  <c r="D13" i="30"/>
  <c r="D23" i="30" s="1"/>
  <c r="M23" i="23"/>
  <c r="L23" i="23"/>
  <c r="L39" i="15" s="1"/>
  <c r="E23" i="10"/>
  <c r="L16" i="15" s="1"/>
  <c r="I50" i="15" l="1"/>
  <c r="O50" i="15" s="1"/>
  <c r="J50" i="15"/>
  <c r="F20" i="38"/>
  <c r="M22" i="7"/>
  <c r="L22" i="7"/>
  <c r="L21" i="15" s="1"/>
  <c r="I20" i="38" l="1"/>
  <c r="G20" i="38"/>
  <c r="M23" i="22"/>
  <c r="L23" i="22"/>
  <c r="D13" i="3" l="1"/>
  <c r="I23" i="29" l="1"/>
  <c r="H23" i="29"/>
  <c r="I23" i="33"/>
  <c r="H23" i="33"/>
  <c r="I30" i="15"/>
  <c r="I29" i="15"/>
  <c r="I28" i="15"/>
  <c r="I23" i="22"/>
  <c r="F23" i="41"/>
  <c r="E23" i="41"/>
  <c r="K24" i="3" s="1"/>
  <c r="I23" i="26"/>
  <c r="E23" i="26"/>
  <c r="E23" i="28"/>
  <c r="I23" i="28"/>
  <c r="E23" i="29"/>
  <c r="E23" i="34"/>
  <c r="I25" i="25"/>
  <c r="E25" i="25"/>
  <c r="E41" i="15" s="1"/>
  <c r="I23" i="24"/>
  <c r="E23" i="23"/>
  <c r="E6" i="15" l="1"/>
  <c r="L6" i="15"/>
  <c r="D13" i="19"/>
  <c r="D24" i="3"/>
  <c r="D23" i="3"/>
  <c r="E3" i="2"/>
  <c r="F28" i="1"/>
  <c r="H23" i="11" l="1"/>
  <c r="F11" i="11"/>
  <c r="D24" i="15" l="1"/>
  <c r="L23" i="33"/>
  <c r="D49" i="15" l="1"/>
  <c r="D12" i="34"/>
  <c r="D23" i="34" s="1"/>
  <c r="K23" i="34"/>
  <c r="K49" i="15"/>
  <c r="K23" i="26" s="1"/>
  <c r="K48" i="15"/>
  <c r="K47" i="15"/>
  <c r="K10" i="28" s="1"/>
  <c r="K23" i="28" s="1"/>
  <c r="K46" i="15"/>
  <c r="K45" i="15"/>
  <c r="K23" i="30" s="1"/>
  <c r="E23" i="30"/>
  <c r="M23" i="34"/>
  <c r="M42" i="15" s="1"/>
  <c r="D13" i="22"/>
  <c r="C12" i="14"/>
  <c r="J24" i="3"/>
  <c r="D12" i="41" s="1"/>
  <c r="D13" i="16"/>
  <c r="G13" i="16" s="1"/>
  <c r="G23" i="16" s="1"/>
  <c r="H23" i="16" s="1"/>
  <c r="J21" i="3"/>
  <c r="J13" i="14" s="1"/>
  <c r="M13" i="14" s="1"/>
  <c r="J29" i="3"/>
  <c r="J13" i="36" s="1"/>
  <c r="M23" i="14" l="1"/>
  <c r="G12" i="41"/>
  <c r="G23" i="41" s="1"/>
  <c r="H23" i="41" s="1"/>
  <c r="D23" i="41"/>
  <c r="E23" i="36"/>
  <c r="E27" i="3"/>
  <c r="F24" i="3"/>
  <c r="G24" i="3" s="1"/>
  <c r="L24" i="3" l="1"/>
  <c r="O24" i="3" s="1"/>
  <c r="E23" i="16"/>
  <c r="K23" i="3" s="1"/>
  <c r="K13" i="7"/>
  <c r="K22" i="7" s="1"/>
  <c r="M24" i="3" l="1"/>
  <c r="N24" i="3" s="1"/>
  <c r="K42" i="15" l="1"/>
  <c r="K40" i="15"/>
  <c r="K23" i="24" s="1"/>
  <c r="K41" i="15"/>
  <c r="K39" i="15"/>
  <c r="K13" i="23" s="1"/>
  <c r="K23" i="23" s="1"/>
  <c r="K21" i="3"/>
  <c r="K25" i="25" l="1"/>
  <c r="K12" i="25"/>
  <c r="K36" i="15"/>
  <c r="K13" i="22" s="1"/>
  <c r="K35" i="15"/>
  <c r="K33" i="15"/>
  <c r="K34" i="15"/>
  <c r="K13" i="20" s="1"/>
  <c r="K25" i="15"/>
  <c r="K13" i="33" s="1"/>
  <c r="K21" i="15"/>
  <c r="K16" i="15"/>
  <c r="D15" i="3"/>
  <c r="F15" i="3" l="1"/>
  <c r="F69" i="3"/>
  <c r="H69" i="3" s="1"/>
  <c r="F21" i="14"/>
  <c r="H34" i="15"/>
  <c r="E34" i="15"/>
  <c r="L23" i="20"/>
  <c r="L34" i="15" s="1"/>
  <c r="F17" i="2"/>
  <c r="F16" i="2"/>
  <c r="F33" i="1"/>
  <c r="F32" i="1"/>
  <c r="F31" i="1"/>
  <c r="F27" i="1"/>
  <c r="F23" i="3" s="1"/>
  <c r="F25" i="1"/>
  <c r="F24" i="1"/>
  <c r="I16" i="15" l="1"/>
  <c r="F23" i="16" l="1"/>
  <c r="H49" i="15"/>
  <c r="M23" i="26"/>
  <c r="M49" i="15" s="1"/>
  <c r="L23" i="26"/>
  <c r="L49" i="15" s="1"/>
  <c r="L47" i="15"/>
  <c r="M47" i="15"/>
  <c r="F23" i="10"/>
  <c r="I23" i="9"/>
  <c r="H17" i="15" s="1"/>
  <c r="I23" i="8"/>
  <c r="H20" i="15" s="1"/>
  <c r="P20" i="15" s="1"/>
  <c r="I22" i="7"/>
  <c r="H21" i="15" s="1"/>
  <c r="M21" i="15"/>
  <c r="N21" i="15" s="1"/>
  <c r="I23" i="6"/>
  <c r="H22" i="15" s="1"/>
  <c r="P22" i="15" s="1"/>
  <c r="I23" i="5"/>
  <c r="H23" i="15" s="1"/>
  <c r="M23" i="5"/>
  <c r="M23" i="15" s="1"/>
  <c r="H24" i="15"/>
  <c r="M23" i="4"/>
  <c r="M24" i="15" s="1"/>
  <c r="H25" i="15"/>
  <c r="M23" i="33"/>
  <c r="M25" i="15" s="1"/>
  <c r="I23" i="18"/>
  <c r="H28" i="15" s="1"/>
  <c r="P28" i="15" s="1"/>
  <c r="I24" i="17"/>
  <c r="H29" i="15"/>
  <c r="P29" i="15" s="1"/>
  <c r="P30" i="15"/>
  <c r="I23" i="19"/>
  <c r="H33" i="15" s="1"/>
  <c r="P33" i="15" s="1"/>
  <c r="I23" i="20"/>
  <c r="M23" i="20"/>
  <c r="M34" i="15" s="1"/>
  <c r="N34" i="15" s="1"/>
  <c r="I23" i="21"/>
  <c r="H35" i="15" s="1"/>
  <c r="M35" i="15"/>
  <c r="M36" i="15"/>
  <c r="I23" i="23"/>
  <c r="M39" i="15"/>
  <c r="N39" i="15" s="1"/>
  <c r="H40" i="15"/>
  <c r="M23" i="24"/>
  <c r="M40" i="15" s="1"/>
  <c r="H41" i="15"/>
  <c r="I23" i="34"/>
  <c r="H42" i="15" s="1"/>
  <c r="I23" i="30"/>
  <c r="H45" i="15" s="1"/>
  <c r="M23" i="30"/>
  <c r="M45" i="15" s="1"/>
  <c r="H46" i="15"/>
  <c r="P46" i="15" s="1"/>
  <c r="I23" i="27"/>
  <c r="H48" i="15" s="1"/>
  <c r="P48" i="15" s="1"/>
  <c r="H23" i="37"/>
  <c r="H65" i="15" s="1"/>
  <c r="P65" i="15" s="1"/>
  <c r="P67" i="15" s="1"/>
  <c r="D23" i="31"/>
  <c r="E23" i="31"/>
  <c r="E58" i="15" s="1"/>
  <c r="E60" i="15" s="1"/>
  <c r="G15" i="3"/>
  <c r="I15" i="3" s="1"/>
  <c r="M15" i="3"/>
  <c r="H23" i="14"/>
  <c r="H23" i="35"/>
  <c r="H22" i="3" s="1"/>
  <c r="H23" i="13"/>
  <c r="H23" i="12"/>
  <c r="H27" i="3" s="1"/>
  <c r="J23" i="12"/>
  <c r="L27" i="3" s="1"/>
  <c r="F23" i="32"/>
  <c r="H28" i="3" s="1"/>
  <c r="O28" i="3" s="1"/>
  <c r="H23" i="36"/>
  <c r="H29" i="3" s="1"/>
  <c r="H36" i="3"/>
  <c r="O36" i="3" s="1"/>
  <c r="O39" i="3" s="1"/>
  <c r="O46" i="3"/>
  <c r="D13" i="26"/>
  <c r="E46" i="15"/>
  <c r="D13" i="29"/>
  <c r="D13" i="20"/>
  <c r="F13" i="20" s="1"/>
  <c r="D13" i="7"/>
  <c r="F13" i="7" s="1"/>
  <c r="E22" i="7"/>
  <c r="E21" i="15" s="1"/>
  <c r="D13" i="8"/>
  <c r="D23" i="8" s="1"/>
  <c r="E23" i="8"/>
  <c r="E20" i="15" s="1"/>
  <c r="N20" i="15"/>
  <c r="K13" i="8"/>
  <c r="K23" i="8" s="1"/>
  <c r="F22" i="9"/>
  <c r="E29" i="3"/>
  <c r="D13" i="32"/>
  <c r="D23" i="32" s="1"/>
  <c r="J23" i="14"/>
  <c r="J22" i="3"/>
  <c r="J13" i="35" s="1"/>
  <c r="D13" i="14"/>
  <c r="D55" i="2"/>
  <c r="D73" i="2" s="1"/>
  <c r="E39" i="15"/>
  <c r="D21" i="3"/>
  <c r="D22" i="3"/>
  <c r="E23" i="35"/>
  <c r="E22" i="3" s="1"/>
  <c r="E23" i="13"/>
  <c r="D27" i="3"/>
  <c r="F27" i="3" s="1"/>
  <c r="D28" i="3"/>
  <c r="D29" i="3"/>
  <c r="D13" i="36" s="1"/>
  <c r="K23" i="36"/>
  <c r="K29" i="3" s="1"/>
  <c r="L23" i="36"/>
  <c r="L29" i="3" s="1"/>
  <c r="J27" i="3"/>
  <c r="L13" i="12" s="1"/>
  <c r="L20" i="12" s="1"/>
  <c r="L23" i="12" s="1"/>
  <c r="J28" i="3"/>
  <c r="K23" i="12"/>
  <c r="E49" i="15"/>
  <c r="D12" i="25"/>
  <c r="D25" i="25" s="1"/>
  <c r="N13" i="25"/>
  <c r="E23" i="33"/>
  <c r="E25" i="15" s="1"/>
  <c r="D25" i="15"/>
  <c r="D13" i="33" s="1"/>
  <c r="F13" i="33" s="1"/>
  <c r="L21" i="12"/>
  <c r="D13" i="12"/>
  <c r="K13" i="4"/>
  <c r="K23" i="4" s="1"/>
  <c r="D13" i="4"/>
  <c r="D23" i="4" s="1"/>
  <c r="E23" i="4"/>
  <c r="E24" i="15" s="1"/>
  <c r="F24" i="15" s="1"/>
  <c r="D23" i="27"/>
  <c r="D13" i="23"/>
  <c r="L15" i="29"/>
  <c r="D36" i="1"/>
  <c r="D44" i="1"/>
  <c r="D52" i="1"/>
  <c r="E23" i="24"/>
  <c r="E40" i="15" s="1"/>
  <c r="D13" i="24"/>
  <c r="D23" i="24" s="1"/>
  <c r="L41" i="15"/>
  <c r="E23" i="5"/>
  <c r="E23" i="15" s="1"/>
  <c r="D23" i="37"/>
  <c r="E65" i="15" s="1"/>
  <c r="E67" i="15" s="1"/>
  <c r="E23" i="27"/>
  <c r="E48" i="15" s="1"/>
  <c r="E47" i="15"/>
  <c r="D46" i="15"/>
  <c r="E23" i="19"/>
  <c r="E33" i="15" s="1"/>
  <c r="E24" i="17"/>
  <c r="E29" i="15" s="1"/>
  <c r="E23" i="18"/>
  <c r="E23" i="6"/>
  <c r="E22" i="15" s="1"/>
  <c r="M23" i="8"/>
  <c r="L23" i="8"/>
  <c r="E23" i="11"/>
  <c r="E46" i="3"/>
  <c r="C10" i="37"/>
  <c r="D65" i="15"/>
  <c r="N65" i="15"/>
  <c r="L23" i="37"/>
  <c r="K23" i="37"/>
  <c r="J23" i="37"/>
  <c r="G23" i="37"/>
  <c r="M10" i="37"/>
  <c r="K13" i="5"/>
  <c r="K23" i="35"/>
  <c r="L22" i="3" s="1"/>
  <c r="L23" i="34"/>
  <c r="E42" i="15"/>
  <c r="D42" i="15"/>
  <c r="D40" i="15"/>
  <c r="D41" i="15"/>
  <c r="F43" i="2"/>
  <c r="L36" i="15"/>
  <c r="F51" i="2"/>
  <c r="F50" i="2"/>
  <c r="F49" i="2"/>
  <c r="F48" i="2"/>
  <c r="F47" i="2"/>
  <c r="F44" i="2"/>
  <c r="F42" i="2"/>
  <c r="F41" i="2"/>
  <c r="F38" i="2"/>
  <c r="F37" i="2"/>
  <c r="F36" i="2"/>
  <c r="F35" i="2"/>
  <c r="F26" i="2"/>
  <c r="F25" i="2"/>
  <c r="F24" i="2"/>
  <c r="F23" i="2"/>
  <c r="F22" i="2"/>
  <c r="F21" i="2"/>
  <c r="D10" i="28"/>
  <c r="D23" i="28" s="1"/>
  <c r="F71" i="2"/>
  <c r="E71" i="2"/>
  <c r="E55" i="2"/>
  <c r="E63" i="2"/>
  <c r="D71" i="2"/>
  <c r="D63" i="2"/>
  <c r="F60" i="2"/>
  <c r="F63" i="2" s="1"/>
  <c r="F31" i="2"/>
  <c r="F30" i="2"/>
  <c r="F29" i="2"/>
  <c r="F68" i="1"/>
  <c r="E52" i="1"/>
  <c r="F49" i="1"/>
  <c r="F52" i="1" s="1"/>
  <c r="E44" i="1"/>
  <c r="F41" i="1"/>
  <c r="F44" i="1" s="1"/>
  <c r="H23" i="32"/>
  <c r="D21" i="15"/>
  <c r="K23" i="33"/>
  <c r="L21" i="11"/>
  <c r="L19" i="11"/>
  <c r="L20" i="11"/>
  <c r="N12" i="31"/>
  <c r="H23" i="31"/>
  <c r="K23" i="31"/>
  <c r="L23" i="31"/>
  <c r="M23" i="31"/>
  <c r="F13" i="30"/>
  <c r="E45" i="15"/>
  <c r="L23" i="30"/>
  <c r="L45" i="15" s="1"/>
  <c r="L23" i="24"/>
  <c r="D23" i="22"/>
  <c r="E23" i="22"/>
  <c r="E36" i="15" s="1"/>
  <c r="D36" i="15"/>
  <c r="K23" i="22"/>
  <c r="D13" i="21"/>
  <c r="F13" i="21" s="1"/>
  <c r="K13" i="21"/>
  <c r="K23" i="21" s="1"/>
  <c r="E23" i="21"/>
  <c r="E35" i="15" s="1"/>
  <c r="D35" i="15"/>
  <c r="L35" i="15"/>
  <c r="N13" i="19"/>
  <c r="F13" i="19"/>
  <c r="D33" i="15"/>
  <c r="K23" i="19"/>
  <c r="L23" i="19"/>
  <c r="M23" i="19"/>
  <c r="D13" i="17"/>
  <c r="F13" i="17" s="1"/>
  <c r="K24" i="17"/>
  <c r="L24" i="17"/>
  <c r="M24" i="17"/>
  <c r="D13" i="18"/>
  <c r="D23" i="18" s="1"/>
  <c r="K23" i="18"/>
  <c r="M23" i="18"/>
  <c r="L23" i="18"/>
  <c r="L25" i="15"/>
  <c r="L23" i="4"/>
  <c r="L24" i="15"/>
  <c r="D13" i="5"/>
  <c r="F13" i="5" s="1"/>
  <c r="D23" i="15"/>
  <c r="L23" i="5"/>
  <c r="L23" i="15" s="1"/>
  <c r="D13" i="6"/>
  <c r="F13" i="6" s="1"/>
  <c r="M23" i="6"/>
  <c r="L23" i="6"/>
  <c r="E23" i="9"/>
  <c r="E17" i="15" s="1"/>
  <c r="D17" i="15"/>
  <c r="H23" i="9"/>
  <c r="D11" i="11"/>
  <c r="I12" i="11"/>
  <c r="L13" i="11"/>
  <c r="J23" i="11"/>
  <c r="K23" i="11"/>
  <c r="D13" i="13"/>
  <c r="D23" i="13" s="1"/>
  <c r="L21" i="3"/>
  <c r="N17" i="15"/>
  <c r="D20" i="15"/>
  <c r="D22" i="15"/>
  <c r="D28" i="15"/>
  <c r="N28" i="15"/>
  <c r="D29" i="15"/>
  <c r="N29" i="15"/>
  <c r="D30" i="15"/>
  <c r="F30" i="15" s="1"/>
  <c r="J30" i="15" s="1"/>
  <c r="N30" i="15"/>
  <c r="N33" i="15"/>
  <c r="D34" i="15"/>
  <c r="D39" i="15"/>
  <c r="D45" i="15"/>
  <c r="N46" i="15"/>
  <c r="D47" i="15"/>
  <c r="D48" i="15"/>
  <c r="N48" i="15"/>
  <c r="D58" i="15"/>
  <c r="D60" i="15" s="1"/>
  <c r="N58" i="15"/>
  <c r="N60" i="15" s="1"/>
  <c r="K60" i="15"/>
  <c r="L60" i="15"/>
  <c r="M60" i="15"/>
  <c r="K67" i="15"/>
  <c r="L67" i="15"/>
  <c r="M67" i="15"/>
  <c r="N67" i="15"/>
  <c r="F13" i="3"/>
  <c r="M13" i="3"/>
  <c r="D36" i="3"/>
  <c r="D39" i="3" s="1"/>
  <c r="M36" i="3"/>
  <c r="M39" i="3" s="1"/>
  <c r="J39" i="3"/>
  <c r="K39" i="3"/>
  <c r="L39" i="3"/>
  <c r="D46" i="3"/>
  <c r="F46" i="3"/>
  <c r="G46" i="3"/>
  <c r="H46" i="3"/>
  <c r="I46" i="3"/>
  <c r="J46" i="3"/>
  <c r="K46" i="3"/>
  <c r="L46" i="3"/>
  <c r="M46" i="3"/>
  <c r="N46" i="3"/>
  <c r="D23" i="10"/>
  <c r="D24" i="17"/>
  <c r="F24" i="17" s="1"/>
  <c r="G13" i="17" s="1"/>
  <c r="I13" i="11"/>
  <c r="I19" i="11" s="1"/>
  <c r="I20" i="11" s="1"/>
  <c r="I21" i="11"/>
  <c r="F23" i="30"/>
  <c r="G13" i="30" s="1"/>
  <c r="H13" i="30" s="1"/>
  <c r="H23" i="30" s="1"/>
  <c r="K23" i="20"/>
  <c r="E36" i="1"/>
  <c r="K23" i="5"/>
  <c r="M16" i="15" l="1"/>
  <c r="P16" i="15" s="1"/>
  <c r="G23" i="10"/>
  <c r="F13" i="24"/>
  <c r="D23" i="23"/>
  <c r="F13" i="23"/>
  <c r="F23" i="23" s="1"/>
  <c r="G13" i="23" s="1"/>
  <c r="J13" i="23" s="1"/>
  <c r="D23" i="9"/>
  <c r="F23" i="9" s="1"/>
  <c r="G13" i="9" s="1"/>
  <c r="G23" i="9" s="1"/>
  <c r="G17" i="15" s="1"/>
  <c r="H39" i="15"/>
  <c r="P39" i="15" s="1"/>
  <c r="D23" i="36"/>
  <c r="F23" i="36" s="1"/>
  <c r="I13" i="36" s="1"/>
  <c r="F13" i="36"/>
  <c r="G13" i="36" s="1"/>
  <c r="D23" i="12"/>
  <c r="F13" i="12"/>
  <c r="F23" i="12" s="1"/>
  <c r="F13" i="26"/>
  <c r="D23" i="26"/>
  <c r="M23" i="37"/>
  <c r="F65" i="15"/>
  <c r="F67" i="15" s="1"/>
  <c r="N47" i="15"/>
  <c r="F13" i="29"/>
  <c r="F23" i="29" s="1"/>
  <c r="G13" i="29" s="1"/>
  <c r="D23" i="29"/>
  <c r="J23" i="30"/>
  <c r="N23" i="30"/>
  <c r="N45" i="15" s="1"/>
  <c r="N23" i="24"/>
  <c r="D23" i="20"/>
  <c r="F33" i="15"/>
  <c r="N23" i="18"/>
  <c r="F13" i="18"/>
  <c r="F23" i="18"/>
  <c r="G13" i="18" s="1"/>
  <c r="G23" i="18" s="1"/>
  <c r="G28" i="15" s="1"/>
  <c r="F21" i="15"/>
  <c r="G13" i="32"/>
  <c r="M21" i="3"/>
  <c r="N36" i="15"/>
  <c r="D67" i="15"/>
  <c r="K27" i="3"/>
  <c r="M27" i="3" s="1"/>
  <c r="N49" i="15"/>
  <c r="G14" i="10"/>
  <c r="E36" i="3"/>
  <c r="E39" i="3" s="1"/>
  <c r="F23" i="11"/>
  <c r="G23" i="11" s="1"/>
  <c r="I23" i="11" s="1"/>
  <c r="F13" i="4"/>
  <c r="D22" i="7"/>
  <c r="F22" i="7" s="1"/>
  <c r="G13" i="7" s="1"/>
  <c r="G22" i="7" s="1"/>
  <c r="G21" i="15" s="1"/>
  <c r="I21" i="15" s="1"/>
  <c r="H39" i="3"/>
  <c r="O28" i="15"/>
  <c r="E28" i="15"/>
  <c r="F28" i="15" s="1"/>
  <c r="L40" i="15"/>
  <c r="N40" i="15" s="1"/>
  <c r="F23" i="4"/>
  <c r="F20" i="15"/>
  <c r="F36" i="15"/>
  <c r="F46" i="15"/>
  <c r="F12" i="25"/>
  <c r="H36" i="15"/>
  <c r="P36" i="15" s="1"/>
  <c r="P24" i="15"/>
  <c r="O30" i="15"/>
  <c r="L42" i="15"/>
  <c r="N42" i="15" s="1"/>
  <c r="N23" i="34"/>
  <c r="F23" i="22"/>
  <c r="G13" i="22" s="1"/>
  <c r="N23" i="8"/>
  <c r="N35" i="15"/>
  <c r="P45" i="15"/>
  <c r="M41" i="15"/>
  <c r="N41" i="15" s="1"/>
  <c r="P42" i="15"/>
  <c r="F41" i="15"/>
  <c r="F23" i="24"/>
  <c r="G13" i="24" s="1"/>
  <c r="F39" i="15"/>
  <c r="N23" i="22"/>
  <c r="F25" i="15"/>
  <c r="L23" i="3"/>
  <c r="J13" i="13"/>
  <c r="J23" i="13" s="1"/>
  <c r="M23" i="13" s="1"/>
  <c r="N15" i="3"/>
  <c r="O15" i="3" s="1"/>
  <c r="F22" i="15"/>
  <c r="N23" i="31"/>
  <c r="D23" i="33"/>
  <c r="F23" i="33" s="1"/>
  <c r="F13" i="8"/>
  <c r="H67" i="15"/>
  <c r="F29" i="15"/>
  <c r="N23" i="15"/>
  <c r="E54" i="1"/>
  <c r="E58" i="1" s="1"/>
  <c r="N23" i="21"/>
  <c r="N25" i="15"/>
  <c r="N23" i="19"/>
  <c r="N24" i="15"/>
  <c r="F23" i="8"/>
  <c r="G13" i="8" s="1"/>
  <c r="H13" i="8" s="1"/>
  <c r="N25" i="25"/>
  <c r="N23" i="5"/>
  <c r="D23" i="19"/>
  <c r="F23" i="19" s="1"/>
  <c r="F58" i="15"/>
  <c r="F60" i="15" s="1"/>
  <c r="F45" i="15"/>
  <c r="F13" i="9"/>
  <c r="F23" i="15"/>
  <c r="N24" i="17"/>
  <c r="E73" i="2"/>
  <c r="D23" i="21"/>
  <c r="F23" i="21" s="1"/>
  <c r="E75" i="2"/>
  <c r="E60" i="1" s="1"/>
  <c r="N23" i="20"/>
  <c r="F23" i="31"/>
  <c r="H12" i="31" s="1"/>
  <c r="I23" i="31" s="1"/>
  <c r="H58" i="15" s="1"/>
  <c r="H60" i="15" s="1"/>
  <c r="F22" i="3"/>
  <c r="F49" i="15"/>
  <c r="P49" i="15"/>
  <c r="F42" i="15"/>
  <c r="F40" i="15"/>
  <c r="D75" i="2"/>
  <c r="F17" i="15"/>
  <c r="M29" i="3"/>
  <c r="D23" i="16"/>
  <c r="H47" i="15"/>
  <c r="P47" i="15" s="1"/>
  <c r="F55" i="2"/>
  <c r="F75" i="2" s="1"/>
  <c r="F60" i="1" s="1"/>
  <c r="G24" i="17"/>
  <c r="G29" i="15" s="1"/>
  <c r="H13" i="17"/>
  <c r="D23" i="11"/>
  <c r="G23" i="30"/>
  <c r="G45" i="15" s="1"/>
  <c r="I45" i="15" s="1"/>
  <c r="F16" i="15"/>
  <c r="J16" i="15" s="1"/>
  <c r="D53" i="15"/>
  <c r="D69" i="15" s="1"/>
  <c r="L23" i="11"/>
  <c r="F12" i="34"/>
  <c r="N23" i="4"/>
  <c r="D23" i="6"/>
  <c r="F23" i="6" s="1"/>
  <c r="G13" i="6" s="1"/>
  <c r="D23" i="5"/>
  <c r="F23" i="5" s="1"/>
  <c r="G13" i="5" s="1"/>
  <c r="J13" i="5" s="1"/>
  <c r="N23" i="33"/>
  <c r="D54" i="1"/>
  <c r="D58" i="1" s="1"/>
  <c r="N23" i="26"/>
  <c r="G23" i="31"/>
  <c r="F23" i="13"/>
  <c r="G13" i="13" s="1"/>
  <c r="I13" i="13" s="1"/>
  <c r="F13" i="22"/>
  <c r="F10" i="28"/>
  <c r="F23" i="28" s="1"/>
  <c r="G10" i="28" s="1"/>
  <c r="F36" i="1"/>
  <c r="F54" i="1" s="1"/>
  <c r="F58" i="1" s="1"/>
  <c r="D13" i="35"/>
  <c r="P34" i="15"/>
  <c r="F48" i="15"/>
  <c r="F35" i="15"/>
  <c r="C23" i="37"/>
  <c r="E23" i="37" s="1"/>
  <c r="F10" i="37" s="1"/>
  <c r="E10" i="37"/>
  <c r="N23" i="23"/>
  <c r="F13" i="14"/>
  <c r="E23" i="14" s="1"/>
  <c r="E21" i="3" s="1"/>
  <c r="D23" i="14"/>
  <c r="P23" i="15"/>
  <c r="F23" i="20"/>
  <c r="E23" i="20"/>
  <c r="F34" i="15" s="1"/>
  <c r="H31" i="3"/>
  <c r="O27" i="3"/>
  <c r="O22" i="3"/>
  <c r="P35" i="15"/>
  <c r="P25" i="15"/>
  <c r="F47" i="15"/>
  <c r="J23" i="35"/>
  <c r="L23" i="35" s="1"/>
  <c r="M22" i="3"/>
  <c r="P40" i="15"/>
  <c r="P21" i="15"/>
  <c r="F29" i="3"/>
  <c r="G29" i="3" s="1"/>
  <c r="I29" i="3" s="1"/>
  <c r="F23" i="27"/>
  <c r="G23" i="27" s="1"/>
  <c r="F10" i="27"/>
  <c r="O29" i="3"/>
  <c r="O21" i="3"/>
  <c r="D31" i="3"/>
  <c r="D49" i="3" s="1"/>
  <c r="F13" i="13"/>
  <c r="G13" i="3"/>
  <c r="J31" i="3"/>
  <c r="J49" i="3" s="1"/>
  <c r="G23" i="29" l="1"/>
  <c r="J13" i="29"/>
  <c r="J23" i="29" s="1"/>
  <c r="N16" i="15"/>
  <c r="O16" i="15" s="1"/>
  <c r="G23" i="36"/>
  <c r="I23" i="36" s="1"/>
  <c r="G13" i="12"/>
  <c r="F23" i="26"/>
  <c r="G13" i="26"/>
  <c r="G23" i="22"/>
  <c r="H13" i="22"/>
  <c r="H23" i="22" s="1"/>
  <c r="J13" i="22"/>
  <c r="J23" i="22" s="1"/>
  <c r="G13" i="20"/>
  <c r="J13" i="20" s="1"/>
  <c r="J23" i="20" s="1"/>
  <c r="J28" i="15"/>
  <c r="F36" i="3"/>
  <c r="G36" i="3" s="1"/>
  <c r="N29" i="3"/>
  <c r="F23" i="34"/>
  <c r="G12" i="34"/>
  <c r="G13" i="19"/>
  <c r="G23" i="19" s="1"/>
  <c r="G33" i="15" s="1"/>
  <c r="I33" i="15" s="1"/>
  <c r="O33" i="15" s="1"/>
  <c r="G23" i="24"/>
  <c r="H13" i="24"/>
  <c r="I17" i="15"/>
  <c r="J13" i="9"/>
  <c r="N13" i="9" s="1"/>
  <c r="F25" i="25"/>
  <c r="G12" i="25"/>
  <c r="M23" i="3"/>
  <c r="N23" i="3" s="1"/>
  <c r="E53" i="15"/>
  <c r="E69" i="15" s="1"/>
  <c r="H49" i="3"/>
  <c r="H10" i="28"/>
  <c r="H23" i="28" s="1"/>
  <c r="G23" i="28"/>
  <c r="J10" i="28"/>
  <c r="G46" i="15"/>
  <c r="G13" i="21"/>
  <c r="H13" i="21" s="1"/>
  <c r="G36" i="15"/>
  <c r="I36" i="15" s="1"/>
  <c r="L53" i="15"/>
  <c r="L69" i="15" s="1"/>
  <c r="P41" i="15"/>
  <c r="O23" i="3"/>
  <c r="G48" i="15"/>
  <c r="J48" i="15" s="1"/>
  <c r="H23" i="27"/>
  <c r="J23" i="27" s="1"/>
  <c r="L31" i="3"/>
  <c r="L49" i="3" s="1"/>
  <c r="G23" i="13"/>
  <c r="G13" i="4"/>
  <c r="J13" i="4" s="1"/>
  <c r="M53" i="15"/>
  <c r="M69" i="15" s="1"/>
  <c r="H13" i="7"/>
  <c r="H22" i="7" s="1"/>
  <c r="G13" i="33"/>
  <c r="J13" i="33" s="1"/>
  <c r="J23" i="36"/>
  <c r="G23" i="8"/>
  <c r="P58" i="15"/>
  <c r="P60" i="15" s="1"/>
  <c r="E63" i="1"/>
  <c r="E72" i="1" s="1"/>
  <c r="F22" i="14"/>
  <c r="F66" i="1"/>
  <c r="F74" i="1" s="1"/>
  <c r="F23" i="14"/>
  <c r="G13" i="14" s="1"/>
  <c r="F21" i="3"/>
  <c r="F53" i="15"/>
  <c r="F69" i="15" s="1"/>
  <c r="F73" i="2"/>
  <c r="F13" i="35"/>
  <c r="D23" i="35"/>
  <c r="J45" i="15"/>
  <c r="O45" i="15"/>
  <c r="J23" i="9"/>
  <c r="G23" i="5"/>
  <c r="G23" i="6"/>
  <c r="H13" i="6"/>
  <c r="O29" i="15"/>
  <c r="J29" i="15"/>
  <c r="D52" i="3"/>
  <c r="G10" i="37"/>
  <c r="I10" i="37" s="1"/>
  <c r="F23" i="37"/>
  <c r="J23" i="31"/>
  <c r="G58" i="15"/>
  <c r="J22" i="7"/>
  <c r="N22" i="7" s="1"/>
  <c r="H24" i="17"/>
  <c r="J24" i="17" s="1"/>
  <c r="H23" i="34"/>
  <c r="G53" i="3"/>
  <c r="I13" i="3"/>
  <c r="N13" i="3" s="1"/>
  <c r="E23" i="32"/>
  <c r="J23" i="28" l="1"/>
  <c r="N10" i="28"/>
  <c r="N23" i="28" s="1"/>
  <c r="H23" i="24"/>
  <c r="J23" i="24" s="1"/>
  <c r="J13" i="24"/>
  <c r="I13" i="12"/>
  <c r="G23" i="12"/>
  <c r="G23" i="26"/>
  <c r="I49" i="15" s="1"/>
  <c r="O49" i="15" s="1"/>
  <c r="H13" i="26"/>
  <c r="G23" i="20"/>
  <c r="H13" i="20"/>
  <c r="H23" i="20" s="1"/>
  <c r="J33" i="15"/>
  <c r="H23" i="18"/>
  <c r="J23" i="18" s="1"/>
  <c r="F39" i="3"/>
  <c r="M23" i="36"/>
  <c r="N23" i="36"/>
  <c r="J12" i="34"/>
  <c r="G23" i="34"/>
  <c r="G42" i="15" s="1"/>
  <c r="H13" i="19"/>
  <c r="G23" i="4"/>
  <c r="G24" i="15" s="1"/>
  <c r="J24" i="15" s="1"/>
  <c r="H13" i="4"/>
  <c r="H12" i="25"/>
  <c r="G25" i="25"/>
  <c r="G41" i="15" s="1"/>
  <c r="E28" i="3"/>
  <c r="F23" i="35"/>
  <c r="G13" i="35" s="1"/>
  <c r="G23" i="35" s="1"/>
  <c r="I46" i="15"/>
  <c r="O46" i="15" s="1"/>
  <c r="I48" i="15"/>
  <c r="O48" i="15" s="1"/>
  <c r="J46" i="15"/>
  <c r="H23" i="21"/>
  <c r="G23" i="21"/>
  <c r="I23" i="13"/>
  <c r="O31" i="3"/>
  <c r="G40" i="15"/>
  <c r="I40" i="15" s="1"/>
  <c r="G23" i="33"/>
  <c r="J23" i="33" s="1"/>
  <c r="I13" i="14"/>
  <c r="G23" i="14"/>
  <c r="J13" i="8"/>
  <c r="H23" i="8"/>
  <c r="G20" i="15"/>
  <c r="I20" i="15" s="1"/>
  <c r="J23" i="8"/>
  <c r="P17" i="15"/>
  <c r="P53" i="15" s="1"/>
  <c r="R53" i="15" s="1"/>
  <c r="H53" i="15"/>
  <c r="G47" i="15"/>
  <c r="J23" i="6"/>
  <c r="G22" i="15"/>
  <c r="I22" i="15" s="1"/>
  <c r="O17" i="15"/>
  <c r="J17" i="15"/>
  <c r="G23" i="23"/>
  <c r="J23" i="23" s="1"/>
  <c r="G39" i="15"/>
  <c r="I39" i="15" s="1"/>
  <c r="H23" i="23"/>
  <c r="H23" i="5"/>
  <c r="J36" i="15"/>
  <c r="O36" i="15"/>
  <c r="O21" i="15"/>
  <c r="J21" i="15"/>
  <c r="I58" i="15"/>
  <c r="G60" i="15"/>
  <c r="J58" i="15"/>
  <c r="J60" i="15" s="1"/>
  <c r="J23" i="5"/>
  <c r="G23" i="15"/>
  <c r="I23" i="15" s="1"/>
  <c r="G65" i="15"/>
  <c r="I23" i="37"/>
  <c r="H23" i="6"/>
  <c r="G23" i="32"/>
  <c r="I36" i="3"/>
  <c r="H69" i="15" l="1"/>
  <c r="O49" i="3"/>
  <c r="F70" i="3" s="1"/>
  <c r="H70" i="3" s="1"/>
  <c r="J20" i="38"/>
  <c r="M20" i="38" s="1"/>
  <c r="G27" i="3"/>
  <c r="I27" i="3" s="1"/>
  <c r="N27" i="3" s="1"/>
  <c r="I23" i="12"/>
  <c r="J49" i="15"/>
  <c r="J13" i="26"/>
  <c r="J23" i="26" s="1"/>
  <c r="H23" i="26"/>
  <c r="J23" i="34"/>
  <c r="H23" i="4"/>
  <c r="H23" i="19"/>
  <c r="J23" i="19" s="1"/>
  <c r="J23" i="4"/>
  <c r="I24" i="15"/>
  <c r="O24" i="15" s="1"/>
  <c r="J12" i="25"/>
  <c r="J25" i="25" s="1"/>
  <c r="H25" i="25"/>
  <c r="M28" i="3"/>
  <c r="M31" i="3" s="1"/>
  <c r="M49" i="3" s="1"/>
  <c r="K31" i="3"/>
  <c r="K49" i="3" s="1"/>
  <c r="G54" i="3" s="1"/>
  <c r="I23" i="14"/>
  <c r="I21" i="3" s="1"/>
  <c r="N21" i="3" s="1"/>
  <c r="G21" i="3"/>
  <c r="I13" i="35"/>
  <c r="J47" i="15"/>
  <c r="I47" i="15"/>
  <c r="O47" i="15" s="1"/>
  <c r="J42" i="15"/>
  <c r="I42" i="15"/>
  <c r="O42" i="15" s="1"/>
  <c r="I41" i="15"/>
  <c r="O41" i="15" s="1"/>
  <c r="J41" i="15"/>
  <c r="J23" i="21"/>
  <c r="G35" i="15"/>
  <c r="I35" i="15" s="1"/>
  <c r="I23" i="35"/>
  <c r="I22" i="3" s="1"/>
  <c r="N22" i="3" s="1"/>
  <c r="G22" i="3"/>
  <c r="G39" i="3" s="1"/>
  <c r="O40" i="15"/>
  <c r="J40" i="15"/>
  <c r="G25" i="15"/>
  <c r="J25" i="15" s="1"/>
  <c r="O20" i="15"/>
  <c r="J20" i="15"/>
  <c r="P69" i="15"/>
  <c r="F71" i="3" s="1"/>
  <c r="H71" i="3" s="1"/>
  <c r="J22" i="15"/>
  <c r="G67" i="15"/>
  <c r="J65" i="15"/>
  <c r="J67" i="15" s="1"/>
  <c r="I65" i="15"/>
  <c r="G34" i="15"/>
  <c r="I34" i="15" s="1"/>
  <c r="O58" i="15"/>
  <c r="O60" i="15" s="1"/>
  <c r="I60" i="15"/>
  <c r="O39" i="15"/>
  <c r="J39" i="15"/>
  <c r="J23" i="15"/>
  <c r="O23" i="15"/>
  <c r="N36" i="3"/>
  <c r="N39" i="3" s="1"/>
  <c r="I39" i="3"/>
  <c r="F28" i="3"/>
  <c r="G28" i="3" s="1"/>
  <c r="E31" i="3"/>
  <c r="E49" i="3" s="1"/>
  <c r="E52" i="3" s="1"/>
  <c r="O58" i="3" l="1"/>
  <c r="P58" i="3" s="1"/>
  <c r="F72" i="3"/>
  <c r="H72" i="3" s="1"/>
  <c r="I25" i="15"/>
  <c r="O25" i="15" s="1"/>
  <c r="O35" i="15"/>
  <c r="J35" i="15"/>
  <c r="J34" i="15"/>
  <c r="O34" i="15"/>
  <c r="O65" i="15"/>
  <c r="O67" i="15" s="1"/>
  <c r="I67" i="15"/>
  <c r="F31" i="3"/>
  <c r="F49" i="3" s="1"/>
  <c r="F52" i="3" s="1"/>
  <c r="I28" i="3" l="1"/>
  <c r="G31" i="3"/>
  <c r="G49" i="3" s="1"/>
  <c r="N28" i="3" l="1"/>
  <c r="N31" i="3" s="1"/>
  <c r="I31" i="3"/>
  <c r="I49" i="3" s="1"/>
  <c r="N49" i="3" l="1"/>
  <c r="N22" i="15" l="1"/>
  <c r="O22" i="15" s="1"/>
  <c r="N53" i="15"/>
  <c r="N69" i="15" s="1"/>
  <c r="K13" i="6"/>
  <c r="K23" i="6" s="1"/>
  <c r="N23" i="6" s="1"/>
  <c r="K53" i="15"/>
  <c r="K69" i="15" s="1"/>
  <c r="E10" i="42"/>
  <c r="E20" i="42" s="1"/>
  <c r="C20" i="42"/>
  <c r="F10" i="42" l="1"/>
  <c r="F20" i="42" s="1"/>
  <c r="J51" i="15"/>
  <c r="J53" i="15" s="1"/>
  <c r="J69" i="15" s="1"/>
  <c r="G53" i="15"/>
  <c r="G69" i="15" s="1"/>
  <c r="G56" i="3" s="1"/>
  <c r="I51" i="15"/>
  <c r="G10" i="42" l="1"/>
  <c r="G20" i="42" s="1"/>
  <c r="I53" i="15"/>
  <c r="I69" i="15" s="1"/>
  <c r="O51" i="15"/>
  <c r="O53" i="15" s="1"/>
  <c r="O69" i="15" s="1"/>
  <c r="I10" i="42" l="1"/>
  <c r="M10" i="42" l="1"/>
  <c r="M20" i="42" s="1"/>
  <c r="I20" i="42"/>
  <c r="W2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Gruppo Illva</author>
  </authors>
  <commentList>
    <comment ref="C40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Gruppo Illva:</t>
        </r>
        <r>
          <rPr>
            <sz val="8"/>
            <color indexed="81"/>
            <rFont val="Tahoma"/>
            <family val="2"/>
          </rPr>
          <t xml:space="preserve">
nel 2006 erano 7000
nel 2007 erano 4700
nel 2008 potremmo arrivare a 10.000 salvo progetti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N24" authorId="0" shapeId="0" xr:uid="{7742B611-E62B-714B-81FB-72728617FE63}">
      <text>
        <r>
          <rPr>
            <b/>
            <sz val="10"/>
            <color rgb="FF000000"/>
            <rFont val="Tahoma"/>
            <family val="2"/>
          </rPr>
          <t>Da dividere nella relazione del T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Gruppo Illva</author>
  </authors>
  <commentList>
    <comment ref="O69" authorId="0" shapeId="0" xr:uid="{00000000-0006-0000-0300-000001000000}">
      <text>
        <r>
          <rPr>
            <sz val="8"/>
            <color indexed="81"/>
            <rFont val="Tahoma"/>
            <family val="2"/>
          </rPr>
          <t>DEBITO da pagare nell'anno sucessivo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E13" authorId="0" shapeId="0" xr:uid="{7ACFA750-D539-A145-B28C-25662DE7EBC1}">
      <text>
        <r>
          <rPr>
            <b/>
            <sz val="10"/>
            <color rgb="FF000000"/>
            <rFont val="Tahoma"/>
            <family val="2"/>
          </rPr>
          <t>g/c nel conto sospesi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E12" authorId="0" shapeId="0" xr:uid="{7C1A2FA0-1435-5F4D-9566-459A31565732}">
      <text>
        <r>
          <rPr>
            <b/>
            <sz val="10"/>
            <color rgb="FF000000"/>
            <rFont val="Tahoma"/>
            <family val="2"/>
          </rPr>
          <t>Da quote es. precedenti</t>
        </r>
        <r>
          <rPr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<sst xmlns="http://schemas.openxmlformats.org/spreadsheetml/2006/main" count="2523" uniqueCount="414">
  <si>
    <t>ENTRATE</t>
  </si>
  <si>
    <t>codice</t>
  </si>
  <si>
    <t>DESCRIZIONE ENTRATE</t>
  </si>
  <si>
    <t>PREV. DI COMPETENZA</t>
  </si>
  <si>
    <t>PREV. DI CASSA</t>
  </si>
  <si>
    <t>capitolo</t>
  </si>
  <si>
    <t>Avanzo di cassa DESTINATO</t>
  </si>
  <si>
    <t>Avanzo di cassa disponibile - banca c/c</t>
  </si>
  <si>
    <t>TITOLO I - ENTRATE CORRENTI</t>
  </si>
  <si>
    <t xml:space="preserve">Quote iscrizione  </t>
  </si>
  <si>
    <t>E 1.01.01</t>
  </si>
  <si>
    <t>E 1.01.03</t>
  </si>
  <si>
    <t>E 1.01.04</t>
  </si>
  <si>
    <t>Quote iscrizioni anni precedenti</t>
  </si>
  <si>
    <t>Contributi degli iscritti</t>
  </si>
  <si>
    <t>E 1.02.01</t>
  </si>
  <si>
    <t>E 1.02.02</t>
  </si>
  <si>
    <t>Contributo corsi di formazione</t>
  </si>
  <si>
    <t>E 1.02.03</t>
  </si>
  <si>
    <t>Rimborsi diversi</t>
  </si>
  <si>
    <t>TOTALE TITOLO I</t>
  </si>
  <si>
    <t>TITOLO II - ENTRATE IN C/INTERESSI</t>
  </si>
  <si>
    <t>INTERESSI ATTIVI DA BANCHE</t>
  </si>
  <si>
    <t>E 2.01.01</t>
  </si>
  <si>
    <t>Interessi su c/c ordinari</t>
  </si>
  <si>
    <t>TOTALE TITOLO II</t>
  </si>
  <si>
    <t>TITOLO III - PARTITE DI GIRO</t>
  </si>
  <si>
    <t>Partite di giro</t>
  </si>
  <si>
    <t>P 1.01.01</t>
  </si>
  <si>
    <t>Ritenute erariali</t>
  </si>
  <si>
    <t>TOTALE TITOLO III</t>
  </si>
  <si>
    <t>TOTALE ENTRATE (cap. I, II e III)</t>
  </si>
  <si>
    <t>RIEPILOGO TOTALI DI BILANCIO</t>
  </si>
  <si>
    <t>TOTALE GENERALE ENTRATE</t>
  </si>
  <si>
    <t>TOTALE GENERALE USCITE</t>
  </si>
  <si>
    <t>TOTALE A PAREGGIO</t>
  </si>
  <si>
    <t>Avanzo di cassa presunto totale</t>
  </si>
  <si>
    <t>Avanzo di amministrazione destinato</t>
  </si>
  <si>
    <t>(destinato per spese straordinarie come da delibera</t>
  </si>
  <si>
    <t>assembleari del 19/03/2005 e del 10/03/2006)</t>
  </si>
  <si>
    <t>Avanzo di amministrazione</t>
  </si>
  <si>
    <t>Avanzo di cassa presunto disponibile</t>
  </si>
  <si>
    <t xml:space="preserve"> </t>
  </si>
  <si>
    <t>USCITE</t>
  </si>
  <si>
    <t>DESCRIZIONE USCITE</t>
  </si>
  <si>
    <t>TITOLO I - USCITE CORRENTI</t>
  </si>
  <si>
    <t>Contributi Consiglio Nazionale</t>
  </si>
  <si>
    <t>U 1.01.01</t>
  </si>
  <si>
    <t>U 1.01.02</t>
  </si>
  <si>
    <t>Spese di sede</t>
  </si>
  <si>
    <t>U 1.02.01</t>
  </si>
  <si>
    <t>U 1.02.02</t>
  </si>
  <si>
    <t>Servizi integrati convenzione AeQ</t>
  </si>
  <si>
    <t>U 1.02.03</t>
  </si>
  <si>
    <t>Energia elettrica</t>
  </si>
  <si>
    <t>U 1.02.04</t>
  </si>
  <si>
    <t>Telefono</t>
  </si>
  <si>
    <t>U 1.02.05</t>
  </si>
  <si>
    <t>U 1.02.06</t>
  </si>
  <si>
    <t>Altre spese di sede</t>
  </si>
  <si>
    <t>Spese personale</t>
  </si>
  <si>
    <t>U 1.03.01</t>
  </si>
  <si>
    <t>Stipendi e contributi dipendenti</t>
  </si>
  <si>
    <t>U 1.03.02</t>
  </si>
  <si>
    <t>IRAP dipendenti</t>
  </si>
  <si>
    <t>U 1.03.03</t>
  </si>
  <si>
    <t xml:space="preserve">TFR dipendeti </t>
  </si>
  <si>
    <t>Spese per consulenze</t>
  </si>
  <si>
    <t>U 1.04.01</t>
  </si>
  <si>
    <t>Consulenza legale</t>
  </si>
  <si>
    <t>U 1.04.02</t>
  </si>
  <si>
    <t>Commercialista</t>
  </si>
  <si>
    <t>U 1.04.03</t>
  </si>
  <si>
    <t>Consulente del lavoro</t>
  </si>
  <si>
    <t>U 1.04.04</t>
  </si>
  <si>
    <t>Revisore dei conti</t>
  </si>
  <si>
    <t>Promozione e sviluppo</t>
  </si>
  <si>
    <t>U 1.05.01</t>
  </si>
  <si>
    <t>Comunicazione Istituzionale</t>
  </si>
  <si>
    <t>U 1.05.02</t>
  </si>
  <si>
    <t>Formazione e aggiornamento</t>
  </si>
  <si>
    <t>U 1.05.03</t>
  </si>
  <si>
    <t>Abbonamenti e servizi iscritti</t>
  </si>
  <si>
    <t>U 1.05.04</t>
  </si>
  <si>
    <t>Relazioni esterne</t>
  </si>
  <si>
    <t>Altre Spese</t>
  </si>
  <si>
    <t>U 1.06.01</t>
  </si>
  <si>
    <t>Polizze assicurative</t>
  </si>
  <si>
    <t>U 1.06.02</t>
  </si>
  <si>
    <t>Spese bancarie</t>
  </si>
  <si>
    <t>U 1.06.03</t>
  </si>
  <si>
    <t>Spese esazione quote</t>
  </si>
  <si>
    <t>U 1.06.04</t>
  </si>
  <si>
    <t>Postali e valori bollati</t>
  </si>
  <si>
    <t>U 1.06.05</t>
  </si>
  <si>
    <t>TOTALE TITOLO 1</t>
  </si>
  <si>
    <t>TITOLO II - SPESE IN C/CAPITALE</t>
  </si>
  <si>
    <t>Acquisti di beni di uso durevole</t>
  </si>
  <si>
    <t>U 2.01.01</t>
  </si>
  <si>
    <t>Acquisto beni strumentali</t>
  </si>
  <si>
    <t>P 2.01.02</t>
  </si>
  <si>
    <t>TOTALE USCITE TITOLO I-II-III</t>
  </si>
  <si>
    <t>TOTALE GENERALE</t>
  </si>
  <si>
    <t>GESTIONE DI COMPETENZA</t>
  </si>
  <si>
    <t xml:space="preserve">      GESTIONE  RESIDUI</t>
  </si>
  <si>
    <t>GESTIONE CASSA</t>
  </si>
  <si>
    <t>PREVISIONI</t>
  </si>
  <si>
    <t xml:space="preserve">       SOMME ACCERTATE</t>
  </si>
  <si>
    <t>iniziali</t>
  </si>
  <si>
    <t>variazioni</t>
  </si>
  <si>
    <t>incassati</t>
  </si>
  <si>
    <t>da incassare</t>
  </si>
  <si>
    <t>residui attivi finali</t>
  </si>
  <si>
    <t>definitive</t>
  </si>
  <si>
    <t>accertato</t>
  </si>
  <si>
    <t>incassato</t>
  </si>
  <si>
    <t>a</t>
  </si>
  <si>
    <t>b</t>
  </si>
  <si>
    <t>c=(a+b)</t>
  </si>
  <si>
    <t>d</t>
  </si>
  <si>
    <t>e</t>
  </si>
  <si>
    <t>f=(d-e)</t>
  </si>
  <si>
    <t>h</t>
  </si>
  <si>
    <t>i</t>
  </si>
  <si>
    <t>l</t>
  </si>
  <si>
    <t>m=h+i-l</t>
  </si>
  <si>
    <t>n=f+m</t>
  </si>
  <si>
    <t>o=e+l</t>
  </si>
  <si>
    <t>Avanzo di amministrazione iniziale</t>
  </si>
  <si>
    <t>Avanzo di cassa</t>
  </si>
  <si>
    <t>Quote iscrizione</t>
  </si>
  <si>
    <t>E 1.01.02</t>
  </si>
  <si>
    <t>Contributi dagli iscritti</t>
  </si>
  <si>
    <t>TOTALE ENTRATE</t>
  </si>
  <si>
    <t>ENTRATE - USCITE</t>
  </si>
  <si>
    <t>AVANZO AMM.NE iniziale</t>
  </si>
  <si>
    <t>Variazioni +/- residui anni precedenti</t>
  </si>
  <si>
    <t>Avanzo di amministrazione disponibile</t>
  </si>
  <si>
    <r>
      <t xml:space="preserve">Liquidità disponibile </t>
    </r>
    <r>
      <rPr>
        <sz val="10"/>
        <rFont val="Arial"/>
        <family val="2"/>
      </rPr>
      <t>(banca/cassa)</t>
    </r>
  </si>
  <si>
    <t>di cui banca</t>
  </si>
  <si>
    <t>di cui cassa</t>
  </si>
  <si>
    <t xml:space="preserve">       SOMME IMPEGNATE</t>
  </si>
  <si>
    <t>scostam. Impegnato /previsto</t>
  </si>
  <si>
    <t>pagati</t>
  </si>
  <si>
    <t>da pagare</t>
  </si>
  <si>
    <t>residui passivi finali</t>
  </si>
  <si>
    <t>TOTALE PAGATO</t>
  </si>
  <si>
    <t>impegnato</t>
  </si>
  <si>
    <t>pagato</t>
  </si>
  <si>
    <t>g=d-c</t>
  </si>
  <si>
    <t>Cancelleria e digitalizzazione dei servizi</t>
  </si>
  <si>
    <t>Altri consulenti</t>
  </si>
  <si>
    <t>P 2.01.01</t>
  </si>
  <si>
    <t>TOTALE USCITE</t>
  </si>
  <si>
    <t>RESIDUI</t>
  </si>
  <si>
    <t>SOMME ACCERTATE</t>
  </si>
  <si>
    <t>g</t>
  </si>
  <si>
    <t>i=(g-h)</t>
  </si>
  <si>
    <t>Contributi annuali</t>
  </si>
  <si>
    <t>Rettifica nr 4 iscritti sospesi</t>
  </si>
  <si>
    <t>TOTALI</t>
  </si>
  <si>
    <t>Contributi incassati anno precedente</t>
  </si>
  <si>
    <t>quota nuovi iscritti 1° anno</t>
  </si>
  <si>
    <t>GESTIONE RESIDUI</t>
  </si>
  <si>
    <t>variazione</t>
  </si>
  <si>
    <t>f=(d+e)</t>
  </si>
  <si>
    <t>m=(h+i-l)</t>
  </si>
  <si>
    <t>Quota timbro</t>
  </si>
  <si>
    <t xml:space="preserve">Contributo corsi </t>
  </si>
  <si>
    <t>rettifiche</t>
  </si>
  <si>
    <t>Rimborsi Diversi</t>
  </si>
  <si>
    <t>Rimborsi</t>
  </si>
  <si>
    <t>TITOLO II - ENTRATE C/Interessi</t>
  </si>
  <si>
    <t>Interessi attivi bancari</t>
  </si>
  <si>
    <t>Rettifiche</t>
  </si>
  <si>
    <t>SOMME IMPEGNATE</t>
  </si>
  <si>
    <t>c</t>
  </si>
  <si>
    <t>d=(a+b-c)</t>
  </si>
  <si>
    <t>TITOLO I - USCITE  CORRENTI</t>
  </si>
  <si>
    <t>Contributo consiglio nazionale anni prec.</t>
  </si>
  <si>
    <t>liquidato</t>
  </si>
  <si>
    <t>variazione per attivaz sospensioni 4 iscritti</t>
  </si>
  <si>
    <t xml:space="preserve">iniziali </t>
  </si>
  <si>
    <t>f</t>
  </si>
  <si>
    <t>g=(d-e)</t>
  </si>
  <si>
    <t>Spese di Sede</t>
  </si>
  <si>
    <t>Affitto</t>
  </si>
  <si>
    <t>g=(e-f)</t>
  </si>
  <si>
    <t>Energia Elettrica</t>
  </si>
  <si>
    <t>Spese Personale</t>
  </si>
  <si>
    <t>Altre consulenti</t>
  </si>
  <si>
    <t>Comunicazione istituzionale</t>
  </si>
  <si>
    <t>g=e-f)</t>
  </si>
  <si>
    <t>Polizza infortuni Consiglieri</t>
  </si>
  <si>
    <t>TITOLO II - SPESE IN CONTO CAPITALE</t>
  </si>
  <si>
    <t>Erario</t>
  </si>
  <si>
    <t>Quote iscrizioni anni precedenti sospesi</t>
  </si>
  <si>
    <t>E 1.01.05</t>
  </si>
  <si>
    <t>Quote iscrizione da anni precedenti sospesi</t>
  </si>
  <si>
    <t>Rilascio timbro iscritti</t>
  </si>
  <si>
    <t>Altre spese di sede cara di credito</t>
  </si>
  <si>
    <t>Relazioni esterne carta di credito</t>
  </si>
  <si>
    <t>Affitto ufficio operativo sede legale</t>
  </si>
  <si>
    <t>Servizi integrati segreteria</t>
  </si>
  <si>
    <t>Contributo saldo quote iscrizione anno precedente</t>
  </si>
  <si>
    <t>Contributo quote iscrizione anno corrente</t>
  </si>
  <si>
    <t>Abbonamenti e servizi agli iscritti</t>
  </si>
  <si>
    <t>Spese varie (Iva)</t>
  </si>
  <si>
    <t>Spese Varie (IVA)</t>
  </si>
  <si>
    <t>U 1.06.06</t>
  </si>
  <si>
    <t>Imposta di bollo</t>
  </si>
  <si>
    <t xml:space="preserve">ORDINE TECNOLOGI ALIMENTARI </t>
  </si>
  <si>
    <t>REGIONE PIEMONTE E VALLE D'AOSTA</t>
  </si>
  <si>
    <t>Novara - Via Perazzi n.23</t>
  </si>
  <si>
    <t>cf 094038180033</t>
  </si>
  <si>
    <t>Rilascio timbro iscritti (52 ciascuno)</t>
  </si>
  <si>
    <t>U 1.06.07</t>
  </si>
  <si>
    <t>Iva split payment</t>
  </si>
  <si>
    <t>Mobili e macchine ufficio</t>
  </si>
  <si>
    <t>Quota annuale ridotta nuovi iscritti I anno</t>
  </si>
  <si>
    <t>Relazioni esterne - sito web</t>
  </si>
  <si>
    <t xml:space="preserve">Contributo 2022 consiglio nazionale </t>
  </si>
  <si>
    <t>aimoine</t>
  </si>
  <si>
    <t>bruno</t>
  </si>
  <si>
    <t>cioffi</t>
  </si>
  <si>
    <t>lancione</t>
  </si>
  <si>
    <t>vacaru</t>
  </si>
  <si>
    <t>Comunicazione Istituzionale (trasferte)</t>
  </si>
  <si>
    <t>diritto di esazione a quota</t>
  </si>
  <si>
    <t>quote</t>
  </si>
  <si>
    <t>Quote annuali ordinarie</t>
  </si>
  <si>
    <t xml:space="preserve">Quota annuale ridotta nuovi iscritti I anno </t>
  </si>
  <si>
    <t>ENTRATA</t>
  </si>
  <si>
    <t>Patrimonio - fonti finanziamento - Entrate per quote associative</t>
  </si>
  <si>
    <t xml:space="preserve">Quote annuali ordinarie </t>
  </si>
  <si>
    <t>Ricavi - Generico</t>
  </si>
  <si>
    <t>Data contabile</t>
  </si>
  <si>
    <t>Descrizione</t>
  </si>
  <si>
    <t>Categoria/sottocategoria</t>
  </si>
  <si>
    <t>USCITA</t>
  </si>
  <si>
    <t>Servizi - Spese per Quote Associative</t>
  </si>
  <si>
    <t>ADDEBITO DIRETTO SDD - SDD B2B : U4209494038180033 TIMENET SPA</t>
  </si>
  <si>
    <t>Utenze - Internet e spese telefoniche</t>
  </si>
  <si>
    <t>Immobilizzazioni - incremento - Immobilizzazioni immateriali (Brevetti e Software)</t>
  </si>
  <si>
    <t>Servizi - Spese per professionisti</t>
  </si>
  <si>
    <t>Tasse - Imposte e contributi</t>
  </si>
  <si>
    <t>Risorse Umane - Rimborso spese</t>
  </si>
  <si>
    <t>Operazioni Finanziarie - Commissioni</t>
  </si>
  <si>
    <t>INT. E COMP. - COMPETENZE</t>
  </si>
  <si>
    <t>Operazioni Finanziarie - Interessi negativi</t>
  </si>
  <si>
    <t>COMMISSIONI - Comm.sdd: U4209494038180033</t>
  </si>
  <si>
    <t>IVA Split Payment</t>
  </si>
  <si>
    <t>BILANCIO DI PREVISIONE 2024</t>
  </si>
  <si>
    <t>RESIDUI ATTIVI 2023</t>
  </si>
  <si>
    <t>Avanzo di amministrazione iniziale al 01/01/2024</t>
  </si>
  <si>
    <t>RESIDUI PASSIVI 2023</t>
  </si>
  <si>
    <t>Rendiconto Finanziario 2024</t>
  </si>
  <si>
    <t>31 Dicembre 2024</t>
  </si>
  <si>
    <t>VARIAZIONI SU 2024</t>
  </si>
  <si>
    <t>Quota annuale ridotta nuovi iscritti II anno</t>
  </si>
  <si>
    <t>Contributi annuali ordinari</t>
  </si>
  <si>
    <t>Movimento</t>
  </si>
  <si>
    <t>Importo</t>
  </si>
  <si>
    <t>Conti</t>
  </si>
  <si>
    <t>Causale</t>
  </si>
  <si>
    <t>BONIF. VS. FAVORE - BON.DA AGENZIA DELLE ENTRATE RISCOSSIONE -</t>
  </si>
  <si>
    <t xml:space="preserve">BONIF. VS. FAVORE - BON.DA AGENZIA DELLE ENTRATE RISCOSSIONE </t>
  </si>
  <si>
    <t xml:space="preserve">BONIF. VS. FAVORE - BON.DA AGENZIA DELLE ENTRATE RISCOSSIONE - </t>
  </si>
  <si>
    <t>BONIF. VS. FAVORE - BON.DA AGENZIA DELLE ENTRATE RISCOSSIONE - RUOLI POST RIFORMA-</t>
  </si>
  <si>
    <t xml:space="preserve">BONIF. VS. FAVORE - BON.DA AGENZIA DELLE ENTRATE RISCOSSIONE - RUOLI </t>
  </si>
  <si>
    <t>BONIF. VS. FAVORE - BON.DA AGENZIA DELLE ENTRATE RISCOSSIONE - RUOLI POST RIFORMA-AG.RISCOSSIONE PROVINCIA 068 DI MILANO VERSAMENTO DEL 02-12-2024PRG.VERS.0148974</t>
  </si>
  <si>
    <t>BONIF. VS. FAVORE - BON.DA AGENZIA DELLE ENTRATE RISCOSSIONE - RUOLI POST RIFORMA-AG.RISCOSSIONE PROVINCIA 117 DI VARESE VERSAMENTO DEL 11-11-2024PRG.VERS.0060935</t>
  </si>
  <si>
    <t>BONIF. VS. FAVORE - BON.DA AGENZIA DELLE ENTRATE RISCOSSIONE - RUOLI POST RIFORMA-AG.RISCOSSIONE PROVINCIA 110 DI TORINO VERSAMENTO DEL 11-11-2024PRG.VERS.0083777</t>
  </si>
  <si>
    <t xml:space="preserve">BONIF. VS. FAVORE - BON.DA AGENZIA DELLE ENTRATE RISCOSSIONE - RUOLI POST </t>
  </si>
  <si>
    <t xml:space="preserve">BON URG/ISTANT VS F - BON.DA ALTILIA MARIA quota ass 2024 altilia maria gabriella </t>
  </si>
  <si>
    <t>BONIF. VS. FAVORE - BON.DA DI SIERO VALERIA Quota iscrizione 2024 - Quota iscrizione 2024</t>
  </si>
  <si>
    <t xml:space="preserve">BONIF. VS. FAVORE - BON.DA BARRANCA LUCIA Quota iscrizione 2024 -Barranca </t>
  </si>
  <si>
    <t>BONIF. VS. FAVORE - BON.DA CAFFA FRANCESCO CAFFA FRANCESCO Iscrizione Ordine 2024 - Caffa Francesco - Iscrizione Ordine 2024 - Caffa Francesco</t>
  </si>
  <si>
    <t>BONIF. VS. FAVORE - BON.DA MENTO MARILENA QUOTA ISCRIZIONE ORDINE OTAVAP 2024 - MENTO - QUOTA ISCRIZIONE ORDINE OTAVAP 2024 - MENTO</t>
  </si>
  <si>
    <t>BONIF. VS. FAVORE - BON.DA ALESSO FRANCESCO Quota iscrizione ordine professionale 2024 - Quota iscrizione ordine professionale 2024</t>
  </si>
  <si>
    <t>BONIF. VS. FAVORE - BON.DA AGENZIA DELLE ENTRATE RISCOSSIONE RUOLI  30-04-2024PRG.VERS.0014385</t>
  </si>
  <si>
    <t xml:space="preserve">BONIF. VS. FAVORE - BON.DA CIMMIERI CLAUDIO CIMMIERI CLAUDIO ISCRIZIONE ORDINE TEC.ALIMENTARI - CIMMIERI CLAUDIO ISCRIZIONE </t>
  </si>
  <si>
    <t>BONIF. VS. FAVORE - BON.DA AGENZIA DELLE ENTRATE RISCOSSIONE RUOLI POST RIFORMA-AG.RISCOSSIONE 22-04-2024PRG.VERS.0013470</t>
  </si>
  <si>
    <t xml:space="preserve">BONIF. VS. FAVORE - BON.DA AGENZIA DELLE ENTRATE RISCOSSIONE RUOLI </t>
  </si>
  <si>
    <t>BONIF. VS. FAVORE - BON.DA AGENZIA DELLE ENTRATE RISCOSSIONE RUOLI  20-05-2024PRG.VERS.0016769</t>
  </si>
  <si>
    <t>BONIF. VS. FAVORE DA PELLEGRINI PAOLO, MARGOTTI MARTA - SARA PELLEGRINI: QUOTA PRIMA ISCRIZION</t>
  </si>
  <si>
    <t>Ricavi generico nuovo iscritto</t>
  </si>
  <si>
    <t>BONIF. VS. FAVORE - BON.DA PARINI DANIELA MARIA - corso IFS del 13062024</t>
  </si>
  <si>
    <t>quote associative corsi formazione</t>
  </si>
  <si>
    <t>BONIF. VS. FAVORE - BON.DA ROSSELLI FRANCESCA - Evento formativo 13 giugno</t>
  </si>
  <si>
    <t>BONIF. VS. FAVORE - BON.DA CASALI MONICA - iscrizione corso del 13 giugno da Casali Monica</t>
  </si>
  <si>
    <t>BONIF. VS. FAVORE - BON.DA CUSINO RICCARDO CUSINO ROSSANA - Corso Ultime novita IFS e FSSC 22000</t>
  </si>
  <si>
    <t>BONIF. VS. FAVORE - BON.DA INGIGNOLI GIOVANNI CALCAGNO FEDERICA - Contributo corso formazione Federica Calcagno</t>
  </si>
  <si>
    <t>BONIF. VS. FAVORE - BON.DA CAFFA FRANCESCO  iscrizione corso IFS FSSSC - Caffa F. iscrizione corso IFS FSSSC</t>
  </si>
  <si>
    <t>BONIF. VS. FAVORE - BON.DA LA BARBERA MIRIAM pagamento corso La Barbera IFS e FSSC 22000</t>
  </si>
  <si>
    <t xml:space="preserve">BONIF. VS. FAVORE - BON.DA MENTO MARILENA contributo per Corso di formazione </t>
  </si>
  <si>
    <t>BONIF. VS. FAVORE - BON.DA VERDE SIMONA PAGAMENTO Ultime novita IFS e FSSC 22000 - PAGAMENTO Ultime novita IFS e FSSC 22000</t>
  </si>
  <si>
    <t>BONIF. VS. FAVORE - BON.DA DI SIERO VALERIA Corso del 13.06.24 - Corso del 13.06.24</t>
  </si>
  <si>
    <t xml:space="preserve">BONIF. VS. FAVORE - BON.DA FEDERICA CICONTE pagamento formazione 13 giugno 2024 </t>
  </si>
  <si>
    <t>BONIF. VS. FAVORE - BON.DA LINA GAGLIANO CORSO DI FORMAZIONE - CORSO DI FORMAZIONE</t>
  </si>
  <si>
    <t xml:space="preserve">BONIF. VS. FAVORE - BON.DA MARRONE VALERIA Corso di formazione del 13 giugno 2024 dal titolo Ultime novita' IF - Corso di formazione del 13 giugno 2024 </t>
  </si>
  <si>
    <t>BONIF. VS. FAVORE - BON.DA BARRANCA LUCIA Corso di formazione del 13 giugno 20 - Corso di formazione del 13 giugno 2024 -Ultime novita IFS e FSSC 22000</t>
  </si>
  <si>
    <t>BONIF. VS. FAVORE - BON.DA STUDIO BORIO LONGO IGIENE E TECNOLOGI - OTHR QUOTA ISCRIZIONE WEBINAR 13 GIUGNO BORIO+LONGO</t>
  </si>
  <si>
    <t xml:space="preserve">BONIF. VS. FAVORE - BON.DA STUDIO QTRE DI F.QUAGLIA E F.B certificato iscrizione ordine </t>
  </si>
  <si>
    <t>BONIF. VS. FAVORE - BON.DA DI SIERO VALERIA Contributo dichiarazione iscrizione 2024</t>
  </si>
  <si>
    <t>BONIF. VS. FAVORE - BON.DA ALESSO FRANCESCO Attestato iscrizione Ordine professionale - Attestato iscrizione Ordine professionale</t>
  </si>
  <si>
    <t>BONIF. VS. FAVORE - BON.DA AGENZIA DELLE ENTRATE RISCOSSIONE RUOLI 2023</t>
  </si>
  <si>
    <t>mora</t>
  </si>
  <si>
    <t>BONIF. VS. FAVORE - BON.DA AGENZIA DELLE ENTRATE RISCOSSIONE - RUOLI POST RIFORMA-AG.</t>
  </si>
  <si>
    <t>Interessi di mora</t>
  </si>
  <si>
    <t xml:space="preserve">VOSTRA DISPOSIZIONE - FAVORE CONSIGLIO NAZIONALE ORDINE TECNOLOG -  SALDO QUOTE 2022 </t>
  </si>
  <si>
    <t xml:space="preserve">VOSTRA DISPOSIZIONE - VS.DISP. FAVORE CONSIGLIO NAZIONALE ORDINE TECNOLOG - saldo quote 2023 </t>
  </si>
  <si>
    <t>Contributo saldo quote iscrizione anno corrente 2023</t>
  </si>
  <si>
    <t xml:space="preserve">VOSTRA DISPOSIZIONE - VS.DISP. FAVORE CONSIGLIO NAZIONALE ORDINE TECNOLOG - ADD.TOT - ACCONTO 57 quote 2024 </t>
  </si>
  <si>
    <t>Contributo acconto quote iscrizione anno corrente 2024</t>
  </si>
  <si>
    <t xml:space="preserve">Contributo 2023 consiglio nazionale </t>
  </si>
  <si>
    <t>VOSTRA DISPOSIZIONE - VS.DISP.FAVORE DNS INFORMATICA s.a.s. - ADD.TOT - fattura 568 del 31/12/2023</t>
  </si>
  <si>
    <t>VOSTRA DISPOSIZIONE - VS.DISP. FAVORE STUDIO MAGNAGHI BETTEGA DOTTORI COM - ADD.TOT - Parcella 194</t>
  </si>
  <si>
    <t>F24 TELEMATICO - DELEGA F24-CBI - DATA INCASSO 12/12/2024 2024-12-07-18.41.17.545463000001</t>
  </si>
  <si>
    <t>Consulenti diversi</t>
  </si>
  <si>
    <t>VOSTRA DISPOSIZIONE - VS.DISP. FAVORE ANDREINI FABIO - ADD.TOT - Fattura 93 per Rinnovo incarico annuale Data Protection Officer</t>
  </si>
  <si>
    <t>VOSTRA DISPOSIZIONE - VS.DISP. RIF. MB0B22780905/90235333 FAVORE ANDREINI FABIO - ADD.TOT - Fattura 63/2024</t>
  </si>
  <si>
    <t>Fornitori - Generico</t>
  </si>
  <si>
    <t>VOSTRA DISPOSIZIONE - VS.DISP. FAVORE MANGANINI FRANCESCO - ADD.TOT - Fattura 46/2024 Revisione conti OTAP</t>
  </si>
  <si>
    <t>VOSTRA DISPOSIZIONE - FAVORE Di Siero Valeria - Rimborso Nota Spese3-Consulta di Marzo -Roma- e Settembre -Sicilia</t>
  </si>
  <si>
    <t>VOSTRA DISPOSIZIONE - VS.DISP. FAVORE Di Siero Valeria - ADD.TOT - Rimborso Spese trasferte Presidente 2023</t>
  </si>
  <si>
    <t>VOSTRA DISPOSIZIONE - VS.DISP.FAVORE AMP SRL a socio unico - ADD.TOT - prenotazione stanza singola per DiSiero Valeria - notte tra il 12 e il 13 dicembre 2024</t>
  </si>
  <si>
    <t>VOSTRA DISPOSIZIONE - VS.DISP. FAVORE Lucia Barranca - ADD.TOT - Rimborso Spese incontro per Esame di Stato - Cuneo</t>
  </si>
  <si>
    <t>Operazioni Finanziarie - Rimborsi a clienti</t>
  </si>
  <si>
    <t>VOSTRA DISPOSIZIONE - VS.DISP. FAVORE Bianchi Daniela - ADD.TOT - Fattura 29-001 Corso di Formazione del 13/6/2024</t>
  </si>
  <si>
    <t>VOSTRA DISPOSIZIONE - VS.DISP. FAVORE Tramezzino Iti Torino s.r.l. a soci - ADD.TOT - Fattura 890 del 05-07-2024</t>
  </si>
  <si>
    <t>Servizi - Spese per corso formazione</t>
  </si>
  <si>
    <t>F24 TELEMATICO - DELEGA F24-CBI - DATA INCASSO 11/09/2024 2024-09-04-02.11.18.870841000001</t>
  </si>
  <si>
    <t>F24 TELEMATICO - DELEGA F24-CBI - DATA INCASSO 25/10/2024 2024-10-24-16.40.24.143592000001</t>
  </si>
  <si>
    <t>sanzioni</t>
  </si>
  <si>
    <t>VOSTRA DISPOSIZIONE - VS.DISP.  FAVORE Navarca s.r.l. - ADD.TOT - Fattura 174</t>
  </si>
  <si>
    <t>VOSTRA DISPOSIZIONE - VS.DISP. FAVORE Ianni Michele - ADD.TOT - Fattura FPA 1/2024 del 06/11/2024</t>
  </si>
  <si>
    <t xml:space="preserve">VOSTRA DISPOSIZIONE - VS.DISP. RIF. MB0B01852852/90554392 FAVORE Sorrentino s.r.l. - ADD.TOT - un timbro </t>
  </si>
  <si>
    <t>Altre spese - Generico</t>
  </si>
  <si>
    <t>VOSTRA DISPOSIZIONE - VS.DISP. RIF. MB0B54497429/90204457 FAVORE Visura SpA - ADD.TOT - FT 1624070516 - ampliamento PEC</t>
  </si>
  <si>
    <t>COMM.REMOTE BANKING - FATT. N. BBVFLP00000921 YOUBUSINESS WEB P6374049</t>
  </si>
  <si>
    <t>COMM.REMOTE BANKING - FATT. N. BBVFLP00000661 YOUBUSINESS WEB P6374049</t>
  </si>
  <si>
    <t>COMM.REMOTE BANKING - FATT. N. BBVFLP00000148 YOUBUSINESS WEB P6374049</t>
  </si>
  <si>
    <t>COMM.REMOTE BANKING - FATT. N. BBVFLP00000393 YOUBUSINESS WEB P6374049</t>
  </si>
  <si>
    <t xml:space="preserve">COMMISSIONI </t>
  </si>
  <si>
    <t>COMM.SU BONIFICI - NS RIF. MB0B83040615 SPESE E COMM.</t>
  </si>
  <si>
    <t>COMM.SU BONIFICI - NS RIF. MB0B83040609 SPESE E COMM.</t>
  </si>
  <si>
    <t>COMM.SU BONIFICI - NS RIF. MB0B91660402 SPESE E COMM.</t>
  </si>
  <si>
    <t>COMM.SU BONIFICI - NS RIF. MB0B76347599 SPESE E COMM.</t>
  </si>
  <si>
    <t>COMM.SU BONIFICI - NS RIF. MB0B36900283 SPESE E COMM.</t>
  </si>
  <si>
    <t>COMM.SU BONIFICI - NS RIF. MB0B73607091 SPESE E COMM.</t>
  </si>
  <si>
    <t>COMM.SU BONIFICI - NS RIF. MB0B74191190 SPESE E COMM.</t>
  </si>
  <si>
    <t>COMM.SU BONIFICI - NS RIF. MB0B46500010 SPESE E COMM.</t>
  </si>
  <si>
    <t>COMM.SU BONIFICI - NS RIF. MB0B49096500 SPESE E COMM.</t>
  </si>
  <si>
    <t>COMM.SU BONIFICI - NS RIF. MB0B38300225 SPESE E COMM.</t>
  </si>
  <si>
    <t>COMM.SU BONIFICI - NS RIF. MB0B22780905 SPESE E COMM.</t>
  </si>
  <si>
    <t>COMM.SU BONIFICI - NS RIF. MB0B22780903 SPESE E COMM.</t>
  </si>
  <si>
    <t>COMM.SU BONIFICI - NS RIF. MB0B26191367 SPESE E COMM.</t>
  </si>
  <si>
    <t>COMM.SU BONIFICI - NS RIF. MB0B22780889 SPESE E COMM.</t>
  </si>
  <si>
    <t>COMM.SU BONIFICI - NS RIF. MB0B47626531 SPESE E COMM.</t>
  </si>
  <si>
    <t>COMM.SU BONIFICI - NS RIF. MB0B76631717 SPESE E COMM.</t>
  </si>
  <si>
    <t>COMM.SU BONIFICI - NS RIF. MB0B54497429 SPESE E COMM.</t>
  </si>
  <si>
    <t>COMM.SU BONIFICI - NS RIF. MB0B17368439 SPESE E COMM.</t>
  </si>
  <si>
    <t>COMM.SU BONIFICI - NS RIF. MB0B98746888 SPESE E COMM.</t>
  </si>
  <si>
    <t>COMM.SU BONIFICI - NS RIF. MB0B28364570 SPESE E COMM.</t>
  </si>
  <si>
    <t>COMM.SU BONIFICI - NS RIF. MB0B01852852 SPESE E COMM.</t>
  </si>
  <si>
    <t>COMM.SU BONIFICI - NS RIF. MB0B95716360 SPESE E COMM.</t>
  </si>
  <si>
    <t>BONIF. VS. FAVORE - BON.DA AGENZIA DELLE ENTRATE RISCOSSIONE RUOLI POST</t>
  </si>
  <si>
    <t>BONIF. VS. FAVORE - BON.DA AGENZIA DELLE ENTRATE-RISCOSSI RUOLI 2023</t>
  </si>
  <si>
    <t>VOSTRA DISPOSIZIONE - VS.DISP.  Francy Post S.a.s. - ADD.TOT - Fattura N. 967/D del 31/08/2024</t>
  </si>
  <si>
    <t>VOSTRA DISPOSIZIONE - VS.DISP. FAVORE Francy Post s.a.s. di Lisa Nicola e -- Fattura 401/D del 31-3-2024</t>
  </si>
  <si>
    <t>VOSTRA DISPOSIZIONE - VS.DISP.FAVORE Francy Post S.a.s. - ADD.TOT - fattura 1190/D del 31/10/2024</t>
  </si>
  <si>
    <t>VOSTRA DISPOSIZIONE - VS.DISP. FAVORE Francy Post s.a.s. di Lisa Nicola e - ADD.TOT - Fattura 779/D</t>
  </si>
  <si>
    <t>IMP. BOLLO CC/LR - DA 01/10/2023 A 31/12/2023</t>
  </si>
  <si>
    <t>IMP. BOLLO CC/LR - DA 01/07/2024 A 30/09/2024</t>
  </si>
  <si>
    <t>IMP. BOLLO CC/LR - DA 01/04/2024 A 30/06/2024</t>
  </si>
  <si>
    <t>IMP. BOLLO CC/LR - DA 01/01/2024 A 31/03/2024</t>
  </si>
  <si>
    <t>F24 TELEMATICO - DELEGA F24-CBI - DATA INCASSO 11/01/2024 2024-01-04-14.00.56.321673000001</t>
  </si>
  <si>
    <t>F24 TELEMATICO - DELEGA F24-CBI - DATA INCASSO 12/12/2024 2024-12-07-18.41.17.856958000001</t>
  </si>
  <si>
    <t>F24 TELEMATICO - DELEGA F24-CBI - DATA INCASSO 11/09/2024 2024-09-04-02.11.18.885277000001</t>
  </si>
  <si>
    <t>F24 TELEMATICO - DELEGA F24-CBI - DATA INCASSO 13/02/2024 2024-02-01-10.40.26.655387000001</t>
  </si>
  <si>
    <t>F24 TELEMATICO - DELEGA F24-CBI - DATA INCASSO 11/04/2024 2024-04-04-11.20.35.634874000001</t>
  </si>
  <si>
    <t>F24 TELEMATICO - DELEGA F24-CBI - DATA INCASSO 14/10/2024 2024-10-02-19.21.18.718963000001</t>
  </si>
  <si>
    <t>F24 TELEMATICO - DELEGA F24-CBI - DATA INCASSO 11/07/2024 2024-07-02-14.00.52.407702000001</t>
  </si>
  <si>
    <t>F24 TELEMATICO - DELEGA F24-CBI - DATA INCASSO 13/06/2024 2024-06-05-02.11.19.922382000001</t>
  </si>
  <si>
    <t>F24 TELEMATICO - DELEGA F24-CBI - DATA INCASSO 14/03/2024 2024-03-01-16.40.30.362543000001</t>
  </si>
  <si>
    <t>F24 TELEMATICO - DELEGA F24-CBI - DATA INCASSO 16/08/2024 2024-07-29-21.21.34.730276000001</t>
  </si>
  <si>
    <t>F24 TELEMATICO - DELEGA F24-CBI - DATA INCASSO 13/05/2024 2024-05-01-17.20.20.661114000001</t>
  </si>
  <si>
    <t>SALDO 1/1/2024</t>
  </si>
  <si>
    <t>SALDO 31/12/2024</t>
  </si>
  <si>
    <t>Quote iscrizioni anni precedenti - 2023</t>
  </si>
  <si>
    <t>BONIF. VS. FAVORE - BON.DA AGENZIA DELLE ENTRATE RISCOSSIONE RUOLI POST RIFORMA-AG.RISCOSSIONE PROVINCIA 068 D - RUOLI POST RIFORMA-AG.RISCOSSIONE PROVINCIA 068 DI MILANO VERSAMENTO DEL 12-02-2024PRG.VERS.0016012</t>
  </si>
  <si>
    <t>Quote iscrizioni anni precedenti - ante 2023</t>
  </si>
  <si>
    <t>Quote 2023 girate a sospesi</t>
  </si>
  <si>
    <t>LANCIONI</t>
  </si>
  <si>
    <t xml:space="preserve">Quote iscrizione da anni precedenti </t>
  </si>
  <si>
    <t>Quote anni precedenti girate a sospesi</t>
  </si>
  <si>
    <t>LANCIONE</t>
  </si>
  <si>
    <t>Contributi annuali - 2023</t>
  </si>
  <si>
    <t>Contributi annuali - anni precedenti</t>
  </si>
  <si>
    <t xml:space="preserve">Contributo corsi di formazione </t>
  </si>
  <si>
    <t>VACARU</t>
  </si>
  <si>
    <t>BRUNO</t>
  </si>
  <si>
    <t>AIMONE</t>
  </si>
  <si>
    <t>CIOFFI</t>
  </si>
  <si>
    <t>Vacaru</t>
  </si>
  <si>
    <t>quote vecchie</t>
  </si>
  <si>
    <t>del 2024</t>
  </si>
  <si>
    <t>totale</t>
  </si>
  <si>
    <t>quote 2024</t>
  </si>
  <si>
    <t>Quote 2023 girate quote es precedenti</t>
  </si>
  <si>
    <t>Quote 2023 girate da quote ordinarie</t>
  </si>
  <si>
    <t>es 2023</t>
  </si>
  <si>
    <t>es ante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</si>
</sst>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#,##0.000"/>
    <numFmt numFmtId="167" formatCode="d/m/yy;@"/>
    <numFmt numFmtId="168" formatCode="dd/mm/yy;@"/>
    <numFmt numFmtId="169" formatCode="#,##0.00_ ;[Red]\-#,##0.00\ "/>
    <numFmt numFmtId="170" formatCode="#,##0.0_ ;[Red]\-#,##0.0\ "/>
    <numFmt numFmtId="171" formatCode="#,##0_ ;\-#,##0\ "/>
    <numFmt numFmtId="172" formatCode="#,##0.00_ ;\-#,##0.00\ "/>
    <numFmt numFmtId="173" formatCode="_-* #,##0.0000_-;\-* #,##0.0000_-;_-* &quot;-&quot;??_-;_-@_-"/>
    <numFmt numFmtId="174" formatCode="_-* #,##0.00\ _€_-;\-* #,##0.00\ _€_-;_-* &quot;-&quot;??\ _€_-;_-@_-"/>
  </numFmts>
  <fonts count="28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4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2"/>
      <name val="Arial Rounded MT Bold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b/>
      <sz val="8"/>
      <color indexed="22"/>
      <name val="Arial"/>
      <family val="2"/>
    </font>
    <font>
      <strike/>
      <sz val="10"/>
      <color rgb="FFFF0000"/>
      <name val="Arial"/>
      <family val="2"/>
    </font>
    <font>
      <sz val="9"/>
      <name val="Arial"/>
      <family val="2"/>
    </font>
    <font>
      <strike/>
      <sz val="9"/>
      <color rgb="FFFF0000"/>
      <name val="Arial"/>
      <family val="2"/>
    </font>
    <font>
      <b/>
      <sz val="9"/>
      <name val="Arial"/>
      <family val="2"/>
    </font>
    <font>
      <sz val="10"/>
      <color rgb="FF000000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i/>
      <sz val="11"/>
      <color rgb="FFFF0000"/>
      <name val="Arial"/>
      <family val="2"/>
    </font>
    <font>
      <b/>
      <i/>
      <sz val="11"/>
      <color rgb="FFFF0000"/>
      <name val="Arial"/>
      <family val="2"/>
    </font>
    <font>
      <u/>
      <sz val="8"/>
      <name val="Arial"/>
      <family val="2"/>
    </font>
    <font>
      <b/>
      <sz val="10"/>
      <name val="CZNGOBIT1X01144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double">
        <color rgb="FF000000"/>
      </bottom>
      <diagonal/>
    </border>
    <border>
      <left/>
      <right style="thin">
        <color indexed="64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indexed="64"/>
      </left>
      <right/>
      <top style="thin">
        <color rgb="FF000000"/>
      </top>
      <bottom style="double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double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57">
    <xf numFmtId="0" fontId="0" fillId="0" borderId="0" xfId="0"/>
    <xf numFmtId="0" fontId="2" fillId="0" borderId="1" xfId="0" applyFont="1" applyBorder="1"/>
    <xf numFmtId="0" fontId="1" fillId="0" borderId="0" xfId="0" applyFont="1"/>
    <xf numFmtId="164" fontId="1" fillId="0" borderId="0" xfId="0" applyNumberFormat="1" applyFont="1"/>
    <xf numFmtId="164" fontId="3" fillId="0" borderId="0" xfId="0" applyNumberFormat="1" applyFont="1"/>
    <xf numFmtId="0" fontId="5" fillId="0" borderId="0" xfId="0" applyFont="1"/>
    <xf numFmtId="164" fontId="3" fillId="0" borderId="0" xfId="0" quotePrefix="1" applyNumberFormat="1" applyFont="1"/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/>
    <xf numFmtId="0" fontId="7" fillId="0" borderId="0" xfId="0" applyFont="1"/>
    <xf numFmtId="0" fontId="7" fillId="0" borderId="2" xfId="0" applyFont="1" applyBorder="1"/>
    <xf numFmtId="164" fontId="7" fillId="0" borderId="14" xfId="0" applyNumberFormat="1" applyFont="1" applyBorder="1"/>
    <xf numFmtId="164" fontId="7" fillId="0" borderId="15" xfId="0" applyNumberFormat="1" applyFont="1" applyBorder="1"/>
    <xf numFmtId="164" fontId="7" fillId="0" borderId="16" xfId="0" applyNumberFormat="1" applyFont="1" applyBorder="1"/>
    <xf numFmtId="0" fontId="2" fillId="0" borderId="2" xfId="0" applyFont="1" applyBorder="1"/>
    <xf numFmtId="164" fontId="7" fillId="0" borderId="17" xfId="0" applyNumberFormat="1" applyFont="1" applyBorder="1"/>
    <xf numFmtId="3" fontId="7" fillId="0" borderId="13" xfId="0" applyNumberFormat="1" applyFont="1" applyBorder="1"/>
    <xf numFmtId="164" fontId="5" fillId="0" borderId="0" xfId="0" applyNumberFormat="1" applyFont="1"/>
    <xf numFmtId="0" fontId="0" fillId="0" borderId="1" xfId="0" applyBorder="1"/>
    <xf numFmtId="164" fontId="0" fillId="0" borderId="18" xfId="0" applyNumberFormat="1" applyBorder="1"/>
    <xf numFmtId="0" fontId="7" fillId="2" borderId="1" xfId="0" applyFont="1" applyFill="1" applyBorder="1"/>
    <xf numFmtId="3" fontId="7" fillId="0" borderId="0" xfId="0" applyNumberFormat="1" applyFont="1"/>
    <xf numFmtId="3" fontId="0" fillId="0" borderId="0" xfId="0" applyNumberFormat="1"/>
    <xf numFmtId="3" fontId="10" fillId="0" borderId="0" xfId="0" applyNumberFormat="1" applyFont="1"/>
    <xf numFmtId="3" fontId="10" fillId="0" borderId="0" xfId="0" quotePrefix="1" applyNumberFormat="1" applyFont="1"/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center" vertical="center" wrapText="1"/>
    </xf>
    <xf numFmtId="3" fontId="6" fillId="0" borderId="17" xfId="0" applyNumberFormat="1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3" fontId="6" fillId="0" borderId="1" xfId="0" applyNumberFormat="1" applyFont="1" applyBorder="1" applyAlignment="1">
      <alignment horizontal="center" vertical="center"/>
    </xf>
    <xf numFmtId="3" fontId="6" fillId="0" borderId="25" xfId="0" applyNumberFormat="1" applyFont="1" applyBorder="1" applyAlignment="1">
      <alignment horizontal="center" vertical="center"/>
    </xf>
    <xf numFmtId="3" fontId="6" fillId="0" borderId="26" xfId="0" applyNumberFormat="1" applyFont="1" applyBorder="1" applyAlignment="1">
      <alignment horizontal="center" vertical="center"/>
    </xf>
    <xf numFmtId="3" fontId="6" fillId="0" borderId="31" xfId="0" applyNumberFormat="1" applyFont="1" applyBorder="1" applyAlignment="1">
      <alignment horizontal="center" vertical="center"/>
    </xf>
    <xf numFmtId="3" fontId="6" fillId="0" borderId="28" xfId="0" applyNumberFormat="1" applyFont="1" applyBorder="1" applyAlignment="1">
      <alignment horizontal="center" vertical="center"/>
    </xf>
    <xf numFmtId="3" fontId="11" fillId="0" borderId="14" xfId="0" applyNumberFormat="1" applyFont="1" applyBorder="1" applyAlignment="1">
      <alignment horizontal="center" vertical="center"/>
    </xf>
    <xf numFmtId="3" fontId="11" fillId="0" borderId="15" xfId="0" applyNumberFormat="1" applyFont="1" applyBorder="1" applyAlignment="1">
      <alignment horizontal="center" vertical="center"/>
    </xf>
    <xf numFmtId="3" fontId="11" fillId="0" borderId="16" xfId="0" applyNumberFormat="1" applyFont="1" applyBorder="1" applyAlignment="1">
      <alignment horizontal="center" vertical="center"/>
    </xf>
    <xf numFmtId="3" fontId="11" fillId="0" borderId="30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vertical="center"/>
    </xf>
    <xf numFmtId="3" fontId="7" fillId="0" borderId="39" xfId="0" applyNumberFormat="1" applyFont="1" applyBorder="1" applyAlignment="1">
      <alignment vertical="center"/>
    </xf>
    <xf numFmtId="3" fontId="7" fillId="0" borderId="14" xfId="0" applyNumberFormat="1" applyFont="1" applyBorder="1" applyAlignment="1">
      <alignment vertical="center"/>
    </xf>
    <xf numFmtId="3" fontId="7" fillId="0" borderId="15" xfId="0" applyNumberFormat="1" applyFont="1" applyBorder="1" applyAlignment="1">
      <alignment vertical="center"/>
    </xf>
    <xf numFmtId="3" fontId="7" fillId="0" borderId="16" xfId="0" applyNumberFormat="1" applyFont="1" applyBorder="1" applyAlignment="1">
      <alignment vertical="center"/>
    </xf>
    <xf numFmtId="3" fontId="7" fillId="0" borderId="30" xfId="0" applyNumberFormat="1" applyFont="1" applyBorder="1" applyAlignment="1">
      <alignment vertical="center"/>
    </xf>
    <xf numFmtId="3" fontId="7" fillId="0" borderId="18" xfId="0" applyNumberFormat="1" applyFont="1" applyBorder="1" applyAlignment="1">
      <alignment vertical="center"/>
    </xf>
    <xf numFmtId="3" fontId="7" fillId="0" borderId="19" xfId="0" applyNumberFormat="1" applyFont="1" applyBorder="1" applyAlignment="1">
      <alignment vertical="center"/>
    </xf>
    <xf numFmtId="3" fontId="7" fillId="0" borderId="44" xfId="0" applyNumberFormat="1" applyFont="1" applyBorder="1" applyAlignment="1">
      <alignment vertical="center"/>
    </xf>
    <xf numFmtId="3" fontId="7" fillId="0" borderId="45" xfId="0" applyNumberFormat="1" applyFont="1" applyBorder="1" applyAlignment="1">
      <alignment vertical="center"/>
    </xf>
    <xf numFmtId="3" fontId="7" fillId="0" borderId="46" xfId="0" applyNumberFormat="1" applyFont="1" applyBorder="1" applyAlignment="1">
      <alignment vertical="center"/>
    </xf>
    <xf numFmtId="43" fontId="0" fillId="0" borderId="0" xfId="1" applyFont="1"/>
    <xf numFmtId="3" fontId="4" fillId="0" borderId="0" xfId="0" applyNumberFormat="1" applyFont="1" applyAlignment="1">
      <alignment horizontal="left"/>
    </xf>
    <xf numFmtId="3" fontId="6" fillId="0" borderId="52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3" fontId="2" fillId="0" borderId="1" xfId="0" applyNumberFormat="1" applyFont="1" applyBorder="1" applyAlignment="1">
      <alignment horizontal="center" vertical="center"/>
    </xf>
    <xf numFmtId="3" fontId="2" fillId="0" borderId="25" xfId="0" applyNumberFormat="1" applyFont="1" applyBorder="1" applyAlignment="1">
      <alignment horizontal="center" vertical="center"/>
    </xf>
    <xf numFmtId="3" fontId="2" fillId="0" borderId="26" xfId="0" applyNumberFormat="1" applyFont="1" applyBorder="1" applyAlignment="1">
      <alignment horizontal="center" vertical="center"/>
    </xf>
    <xf numFmtId="3" fontId="2" fillId="0" borderId="3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left"/>
    </xf>
    <xf numFmtId="166" fontId="2" fillId="0" borderId="0" xfId="0" applyNumberFormat="1" applyFont="1" applyAlignment="1">
      <alignment horizontal="left"/>
    </xf>
    <xf numFmtId="3" fontId="13" fillId="0" borderId="0" xfId="0" applyNumberFormat="1" applyFont="1"/>
    <xf numFmtId="3" fontId="7" fillId="0" borderId="54" xfId="0" applyNumberFormat="1" applyFont="1" applyBorder="1" applyAlignment="1">
      <alignment horizontal="left" vertical="center"/>
    </xf>
    <xf numFmtId="3" fontId="7" fillId="0" borderId="54" xfId="0" applyNumberFormat="1" applyFont="1" applyBorder="1" applyAlignment="1">
      <alignment vertical="center"/>
    </xf>
    <xf numFmtId="3" fontId="7" fillId="0" borderId="55" xfId="0" applyNumberFormat="1" applyFont="1" applyBorder="1" applyAlignment="1">
      <alignment horizontal="right" vertical="center"/>
    </xf>
    <xf numFmtId="3" fontId="7" fillId="0" borderId="56" xfId="0" applyNumberFormat="1" applyFont="1" applyBorder="1" applyAlignment="1">
      <alignment horizontal="right" vertical="center"/>
    </xf>
    <xf numFmtId="3" fontId="7" fillId="0" borderId="57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left"/>
    </xf>
    <xf numFmtId="3" fontId="7" fillId="0" borderId="14" xfId="0" applyNumberFormat="1" applyFont="1" applyBorder="1" applyAlignment="1">
      <alignment horizontal="right" vertical="center"/>
    </xf>
    <xf numFmtId="3" fontId="7" fillId="0" borderId="15" xfId="0" applyNumberFormat="1" applyFont="1" applyBorder="1" applyAlignment="1">
      <alignment horizontal="right" vertical="center"/>
    </xf>
    <xf numFmtId="3" fontId="7" fillId="0" borderId="16" xfId="0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left" vertical="center"/>
    </xf>
    <xf numFmtId="3" fontId="7" fillId="0" borderId="60" xfId="0" applyNumberFormat="1" applyFont="1" applyBorder="1" applyAlignment="1">
      <alignment vertical="center"/>
    </xf>
    <xf numFmtId="3" fontId="7" fillId="0" borderId="61" xfId="0" applyNumberFormat="1" applyFont="1" applyBorder="1" applyAlignment="1">
      <alignment horizontal="left" vertical="center"/>
    </xf>
    <xf numFmtId="3" fontId="7" fillId="0" borderId="2" xfId="0" applyNumberFormat="1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62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63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0" fontId="0" fillId="3" borderId="3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6" fillId="3" borderId="73" xfId="0" applyFont="1" applyFill="1" applyBorder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wrapText="1"/>
    </xf>
    <xf numFmtId="0" fontId="0" fillId="3" borderId="5" xfId="0" applyFill="1" applyBorder="1" applyAlignment="1">
      <alignment wrapText="1"/>
    </xf>
    <xf numFmtId="0" fontId="0" fillId="3" borderId="1" xfId="0" applyFill="1" applyBorder="1" applyAlignment="1">
      <alignment horizontal="center" wrapText="1"/>
    </xf>
    <xf numFmtId="0" fontId="0" fillId="3" borderId="0" xfId="0" applyFill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5" xfId="0" applyFont="1" applyFill="1" applyBorder="1" applyAlignment="1">
      <alignment horizontal="center"/>
    </xf>
    <xf numFmtId="0" fontId="6" fillId="3" borderId="26" xfId="0" applyFont="1" applyFill="1" applyBorder="1" applyAlignment="1">
      <alignment horizontal="center"/>
    </xf>
    <xf numFmtId="0" fontId="6" fillId="3" borderId="62" xfId="0" applyFont="1" applyFill="1" applyBorder="1" applyAlignment="1">
      <alignment horizontal="center"/>
    </xf>
    <xf numFmtId="0" fontId="6" fillId="3" borderId="73" xfId="0" applyFont="1" applyFill="1" applyBorder="1" applyAlignment="1">
      <alignment horizontal="center"/>
    </xf>
    <xf numFmtId="0" fontId="6" fillId="3" borderId="31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/>
    </xf>
    <xf numFmtId="0" fontId="6" fillId="3" borderId="6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6" fillId="3" borderId="16" xfId="0" applyFont="1" applyFill="1" applyBorder="1" applyAlignment="1">
      <alignment horizontal="center"/>
    </xf>
    <xf numFmtId="0" fontId="0" fillId="3" borderId="1" xfId="0" applyFill="1" applyBorder="1"/>
    <xf numFmtId="0" fontId="7" fillId="3" borderId="1" xfId="0" applyFont="1" applyFill="1" applyBorder="1"/>
    <xf numFmtId="164" fontId="0" fillId="3" borderId="18" xfId="0" applyNumberFormat="1" applyFill="1" applyBorder="1"/>
    <xf numFmtId="164" fontId="0" fillId="3" borderId="15" xfId="0" applyNumberFormat="1" applyFill="1" applyBorder="1"/>
    <xf numFmtId="164" fontId="0" fillId="3" borderId="63" xfId="0" applyNumberFormat="1" applyFill="1" applyBorder="1"/>
    <xf numFmtId="164" fontId="0" fillId="3" borderId="14" xfId="0" applyNumberFormat="1" applyFill="1" applyBorder="1"/>
    <xf numFmtId="164" fontId="0" fillId="3" borderId="16" xfId="0" applyNumberFormat="1" applyFill="1" applyBorder="1"/>
    <xf numFmtId="14" fontId="0" fillId="3" borderId="1" xfId="0" applyNumberFormat="1" applyFill="1" applyBorder="1"/>
    <xf numFmtId="0" fontId="0" fillId="3" borderId="33" xfId="0" applyFill="1" applyBorder="1"/>
    <xf numFmtId="164" fontId="0" fillId="3" borderId="64" xfId="0" applyNumberFormat="1" applyFill="1" applyBorder="1"/>
    <xf numFmtId="164" fontId="0" fillId="3" borderId="35" xfId="0" applyNumberFormat="1" applyFill="1" applyBorder="1"/>
    <xf numFmtId="164" fontId="0" fillId="3" borderId="34" xfId="0" applyNumberFormat="1" applyFill="1" applyBorder="1"/>
    <xf numFmtId="164" fontId="0" fillId="3" borderId="36" xfId="0" applyNumberFormat="1" applyFill="1" applyBorder="1"/>
    <xf numFmtId="0" fontId="0" fillId="3" borderId="65" xfId="0" applyFill="1" applyBorder="1"/>
    <xf numFmtId="164" fontId="0" fillId="3" borderId="66" xfId="0" applyNumberFormat="1" applyFill="1" applyBorder="1"/>
    <xf numFmtId="164" fontId="0" fillId="3" borderId="69" xfId="0" applyNumberFormat="1" applyFill="1" applyBorder="1"/>
    <xf numFmtId="164" fontId="0" fillId="3" borderId="68" xfId="0" applyNumberFormat="1" applyFill="1" applyBorder="1"/>
    <xf numFmtId="164" fontId="0" fillId="3" borderId="67" xfId="0" applyNumberFormat="1" applyFill="1" applyBorder="1"/>
    <xf numFmtId="164" fontId="0" fillId="3" borderId="70" xfId="0" applyNumberFormat="1" applyFill="1" applyBorder="1"/>
    <xf numFmtId="164" fontId="0" fillId="3" borderId="0" xfId="0" applyNumberFormat="1" applyFill="1"/>
    <xf numFmtId="164" fontId="0" fillId="0" borderId="15" xfId="0" applyNumberFormat="1" applyBorder="1"/>
    <xf numFmtId="14" fontId="0" fillId="0" borderId="1" xfId="0" applyNumberFormat="1" applyBorder="1"/>
    <xf numFmtId="164" fontId="0" fillId="0" borderId="63" xfId="0" applyNumberFormat="1" applyBorder="1"/>
    <xf numFmtId="164" fontId="0" fillId="0" borderId="14" xfId="0" applyNumberFormat="1" applyBorder="1"/>
    <xf numFmtId="164" fontId="0" fillId="0" borderId="16" xfId="0" applyNumberFormat="1" applyBorder="1"/>
    <xf numFmtId="0" fontId="0" fillId="0" borderId="14" xfId="0" applyBorder="1"/>
    <xf numFmtId="0" fontId="0" fillId="0" borderId="33" xfId="0" applyBorder="1"/>
    <xf numFmtId="164" fontId="0" fillId="0" borderId="64" xfId="0" applyNumberFormat="1" applyBorder="1"/>
    <xf numFmtId="164" fontId="0" fillId="0" borderId="35" xfId="0" applyNumberFormat="1" applyBorder="1"/>
    <xf numFmtId="164" fontId="0" fillId="0" borderId="34" xfId="0" applyNumberFormat="1" applyBorder="1"/>
    <xf numFmtId="0" fontId="0" fillId="0" borderId="34" xfId="0" applyBorder="1"/>
    <xf numFmtId="0" fontId="0" fillId="0" borderId="15" xfId="0" applyBorder="1"/>
    <xf numFmtId="0" fontId="0" fillId="0" borderId="65" xfId="0" applyBorder="1"/>
    <xf numFmtId="164" fontId="0" fillId="0" borderId="66" xfId="0" applyNumberFormat="1" applyBorder="1"/>
    <xf numFmtId="164" fontId="0" fillId="0" borderId="69" xfId="0" applyNumberFormat="1" applyBorder="1"/>
    <xf numFmtId="164" fontId="0" fillId="0" borderId="70" xfId="0" applyNumberFormat="1" applyBorder="1"/>
    <xf numFmtId="164" fontId="0" fillId="0" borderId="68" xfId="0" applyNumberFormat="1" applyBorder="1"/>
    <xf numFmtId="164" fontId="0" fillId="0" borderId="67" xfId="0" applyNumberFormat="1" applyBorder="1"/>
    <xf numFmtId="164" fontId="0" fillId="0" borderId="36" xfId="0" applyNumberFormat="1" applyBorder="1"/>
    <xf numFmtId="164" fontId="0" fillId="0" borderId="0" xfId="0" applyNumberFormat="1"/>
    <xf numFmtId="16" fontId="0" fillId="0" borderId="1" xfId="0" applyNumberFormat="1" applyBorder="1"/>
    <xf numFmtId="0" fontId="6" fillId="0" borderId="18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6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6" fillId="0" borderId="73" xfId="0" applyFont="1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6" xfId="0" applyBorder="1"/>
    <xf numFmtId="0" fontId="0" fillId="0" borderId="0" xfId="0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22" xfId="0" applyBorder="1" applyAlignment="1">
      <alignment horizontal="right" wrapText="1"/>
    </xf>
    <xf numFmtId="0" fontId="0" fillId="0" borderId="23" xfId="0" applyBorder="1"/>
    <xf numFmtId="0" fontId="0" fillId="0" borderId="23" xfId="0" applyBorder="1" applyAlignment="1">
      <alignment wrapText="1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4" xfId="0" applyBorder="1"/>
    <xf numFmtId="0" fontId="0" fillId="0" borderId="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25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62" xfId="0" applyFont="1" applyBorder="1" applyAlignment="1">
      <alignment horizontal="center"/>
    </xf>
    <xf numFmtId="0" fontId="6" fillId="0" borderId="73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0" fillId="0" borderId="35" xfId="0" applyBorder="1"/>
    <xf numFmtId="0" fontId="0" fillId="0" borderId="36" xfId="0" applyBorder="1"/>
    <xf numFmtId="168" fontId="0" fillId="0" borderId="1" xfId="0" applyNumberFormat="1" applyBorder="1"/>
    <xf numFmtId="3" fontId="1" fillId="0" borderId="1" xfId="0" applyNumberFormat="1" applyFont="1" applyBorder="1" applyAlignment="1">
      <alignment horizontal="left" vertical="center"/>
    </xf>
    <xf numFmtId="3" fontId="1" fillId="0" borderId="1" xfId="0" applyNumberFormat="1" applyFont="1" applyBorder="1" applyAlignment="1">
      <alignment vertical="center"/>
    </xf>
    <xf numFmtId="0" fontId="1" fillId="0" borderId="1" xfId="0" applyFont="1" applyBorder="1"/>
    <xf numFmtId="0" fontId="1" fillId="0" borderId="0" xfId="0" applyFont="1" applyAlignment="1">
      <alignment wrapText="1"/>
    </xf>
    <xf numFmtId="0" fontId="1" fillId="0" borderId="5" xfId="0" applyFont="1" applyBorder="1" applyAlignment="1">
      <alignment wrapText="1"/>
    </xf>
    <xf numFmtId="0" fontId="1" fillId="0" borderId="74" xfId="0" applyFont="1" applyBorder="1" applyAlignment="1">
      <alignment wrapText="1"/>
    </xf>
    <xf numFmtId="164" fontId="1" fillId="0" borderId="74" xfId="0" applyNumberFormat="1" applyFont="1" applyBorder="1"/>
    <xf numFmtId="164" fontId="1" fillId="0" borderId="7" xfId="0" applyNumberFormat="1" applyFont="1" applyBorder="1"/>
    <xf numFmtId="164" fontId="1" fillId="0" borderId="75" xfId="0" applyNumberFormat="1" applyFont="1" applyBorder="1"/>
    <xf numFmtId="0" fontId="1" fillId="0" borderId="1" xfId="0" applyFont="1" applyBorder="1" applyAlignment="1">
      <alignment horizontal="center" wrapText="1"/>
    </xf>
    <xf numFmtId="0" fontId="1" fillId="0" borderId="39" xfId="0" applyFont="1" applyBorder="1" applyAlignment="1">
      <alignment horizontal="center" wrapText="1"/>
    </xf>
    <xf numFmtId="164" fontId="1" fillId="0" borderId="39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76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7" xfId="0" applyFont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/>
    <xf numFmtId="0" fontId="1" fillId="0" borderId="33" xfId="0" applyFont="1" applyBorder="1"/>
    <xf numFmtId="0" fontId="1" fillId="3" borderId="1" xfId="0" applyFont="1" applyFill="1" applyBorder="1"/>
    <xf numFmtId="164" fontId="1" fillId="0" borderId="4" xfId="0" applyNumberFormat="1" applyFont="1" applyBorder="1"/>
    <xf numFmtId="0" fontId="1" fillId="0" borderId="2" xfId="0" applyFont="1" applyBorder="1"/>
    <xf numFmtId="164" fontId="1" fillId="0" borderId="78" xfId="0" applyNumberFormat="1" applyFont="1" applyBorder="1"/>
    <xf numFmtId="164" fontId="1" fillId="0" borderId="8" xfId="0" applyNumberFormat="1" applyFont="1" applyBorder="1"/>
    <xf numFmtId="164" fontId="1" fillId="0" borderId="39" xfId="0" applyNumberFormat="1" applyFont="1" applyBorder="1" applyAlignment="1">
      <alignment horizontal="center" vertical="center" wrapText="1"/>
    </xf>
    <xf numFmtId="164" fontId="1" fillId="0" borderId="63" xfId="0" applyNumberFormat="1" applyFont="1" applyBorder="1" applyAlignment="1">
      <alignment horizontal="center" vertical="center" wrapText="1"/>
    </xf>
    <xf numFmtId="164" fontId="1" fillId="0" borderId="16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16" fontId="1" fillId="0" borderId="1" xfId="0" applyNumberFormat="1" applyFont="1" applyBorder="1"/>
    <xf numFmtId="0" fontId="1" fillId="3" borderId="1" xfId="0" applyFont="1" applyFill="1" applyBorder="1" applyAlignment="1">
      <alignment vertical="center"/>
    </xf>
    <xf numFmtId="14" fontId="0" fillId="3" borderId="33" xfId="0" applyNumberFormat="1" applyFill="1" applyBorder="1"/>
    <xf numFmtId="169" fontId="0" fillId="0" borderId="67" xfId="0" applyNumberFormat="1" applyBorder="1"/>
    <xf numFmtId="169" fontId="6" fillId="0" borderId="7" xfId="0" applyNumberFormat="1" applyFont="1" applyBorder="1" applyAlignment="1">
      <alignment horizontal="center"/>
    </xf>
    <xf numFmtId="169" fontId="6" fillId="0" borderId="8" xfId="0" applyNumberFormat="1" applyFont="1" applyBorder="1" applyAlignment="1">
      <alignment horizontal="center"/>
    </xf>
    <xf numFmtId="169" fontId="1" fillId="0" borderId="18" xfId="0" applyNumberFormat="1" applyFont="1" applyBorder="1"/>
    <xf numFmtId="169" fontId="1" fillId="0" borderId="15" xfId="0" applyNumberFormat="1" applyFont="1" applyBorder="1"/>
    <xf numFmtId="169" fontId="1" fillId="0" borderId="16" xfId="0" applyNumberFormat="1" applyFont="1" applyBorder="1"/>
    <xf numFmtId="169" fontId="1" fillId="0" borderId="12" xfId="0" applyNumberFormat="1" applyFont="1" applyBorder="1"/>
    <xf numFmtId="169" fontId="1" fillId="0" borderId="13" xfId="0" applyNumberFormat="1" applyFont="1" applyBorder="1"/>
    <xf numFmtId="169" fontId="1" fillId="0" borderId="4" xfId="0" applyNumberFormat="1" applyFont="1" applyBorder="1"/>
    <xf numFmtId="169" fontId="7" fillId="0" borderId="9" xfId="0" applyNumberFormat="1" applyFont="1" applyBorder="1"/>
    <xf numFmtId="169" fontId="7" fillId="0" borderId="10" xfId="0" applyNumberFormat="1" applyFont="1" applyBorder="1"/>
    <xf numFmtId="169" fontId="7" fillId="0" borderId="11" xfId="0" applyNumberFormat="1" applyFont="1" applyBorder="1"/>
    <xf numFmtId="169" fontId="7" fillId="0" borderId="15" xfId="0" applyNumberFormat="1" applyFont="1" applyBorder="1"/>
    <xf numFmtId="169" fontId="6" fillId="0" borderId="6" xfId="0" applyNumberFormat="1" applyFont="1" applyBorder="1" applyAlignment="1">
      <alignment horizontal="center"/>
    </xf>
    <xf numFmtId="169" fontId="1" fillId="2" borderId="18" xfId="0" applyNumberFormat="1" applyFont="1" applyFill="1" applyBorder="1"/>
    <xf numFmtId="169" fontId="1" fillId="2" borderId="15" xfId="0" applyNumberFormat="1" applyFont="1" applyFill="1" applyBorder="1"/>
    <xf numFmtId="169" fontId="1" fillId="2" borderId="16" xfId="0" applyNumberFormat="1" applyFont="1" applyFill="1" applyBorder="1"/>
    <xf numFmtId="164" fontId="1" fillId="0" borderId="16" xfId="0" applyNumberFormat="1" applyFont="1" applyBorder="1"/>
    <xf numFmtId="169" fontId="7" fillId="0" borderId="44" xfId="0" applyNumberFormat="1" applyFont="1" applyBorder="1" applyAlignment="1">
      <alignment vertical="center"/>
    </xf>
    <xf numFmtId="164" fontId="1" fillId="0" borderId="18" xfId="0" applyNumberFormat="1" applyFont="1" applyBorder="1"/>
    <xf numFmtId="164" fontId="1" fillId="0" borderId="18" xfId="0" quotePrefix="1" applyNumberFormat="1" applyFont="1" applyBorder="1" applyAlignment="1">
      <alignment horizontal="right"/>
    </xf>
    <xf numFmtId="164" fontId="1" fillId="0" borderId="14" xfId="0" applyNumberFormat="1" applyFont="1" applyBorder="1"/>
    <xf numFmtId="1" fontId="0" fillId="0" borderId="15" xfId="0" applyNumberFormat="1" applyBorder="1"/>
    <xf numFmtId="169" fontId="0" fillId="3" borderId="0" xfId="0" applyNumberFormat="1" applyFill="1"/>
    <xf numFmtId="164" fontId="1" fillId="0" borderId="64" xfId="0" applyNumberFormat="1" applyFont="1" applyBorder="1"/>
    <xf numFmtId="164" fontId="1" fillId="0" borderId="35" xfId="0" applyNumberFormat="1" applyFont="1" applyBorder="1"/>
    <xf numFmtId="164" fontId="1" fillId="0" borderId="36" xfId="0" applyNumberFormat="1" applyFont="1" applyBorder="1"/>
    <xf numFmtId="164" fontId="7" fillId="0" borderId="9" xfId="0" applyNumberFormat="1" applyFont="1" applyBorder="1"/>
    <xf numFmtId="164" fontId="7" fillId="0" borderId="10" xfId="0" applyNumberFormat="1" applyFont="1" applyBorder="1"/>
    <xf numFmtId="164" fontId="7" fillId="0" borderId="11" xfId="0" applyNumberFormat="1" applyFont="1" applyBorder="1"/>
    <xf numFmtId="164" fontId="7" fillId="0" borderId="12" xfId="0" applyNumberFormat="1" applyFont="1" applyBorder="1"/>
    <xf numFmtId="164" fontId="7" fillId="0" borderId="13" xfId="0" applyNumberFormat="1" applyFont="1" applyBorder="1"/>
    <xf numFmtId="164" fontId="7" fillId="0" borderId="4" xfId="0" applyNumberFormat="1" applyFont="1" applyBorder="1"/>
    <xf numFmtId="0" fontId="7" fillId="0" borderId="39" xfId="0" applyFont="1" applyBorder="1" applyAlignment="1">
      <alignment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4" fontId="1" fillId="4" borderId="1" xfId="0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4" borderId="33" xfId="0" applyFont="1" applyFill="1" applyBorder="1" applyAlignment="1">
      <alignment vertical="center"/>
    </xf>
    <xf numFmtId="0" fontId="6" fillId="3" borderId="82" xfId="0" applyFont="1" applyFill="1" applyBorder="1" applyAlignment="1">
      <alignment horizontal="center" vertical="center"/>
    </xf>
    <xf numFmtId="14" fontId="0" fillId="4" borderId="1" xfId="0" applyNumberFormat="1" applyFill="1" applyBorder="1"/>
    <xf numFmtId="0" fontId="1" fillId="4" borderId="1" xfId="0" applyFont="1" applyFill="1" applyBorder="1"/>
    <xf numFmtId="164" fontId="0" fillId="4" borderId="18" xfId="0" applyNumberFormat="1" applyFill="1" applyBorder="1"/>
    <xf numFmtId="164" fontId="0" fillId="4" borderId="15" xfId="0" applyNumberFormat="1" applyFill="1" applyBorder="1"/>
    <xf numFmtId="164" fontId="0" fillId="4" borderId="63" xfId="0" applyNumberFormat="1" applyFill="1" applyBorder="1"/>
    <xf numFmtId="164" fontId="0" fillId="4" borderId="14" xfId="0" applyNumberFormat="1" applyFill="1" applyBorder="1"/>
    <xf numFmtId="164" fontId="0" fillId="4" borderId="16" xfId="0" applyNumberFormat="1" applyFill="1" applyBorder="1"/>
    <xf numFmtId="0" fontId="0" fillId="4" borderId="1" xfId="0" applyFill="1" applyBorder="1"/>
    <xf numFmtId="0" fontId="0" fillId="4" borderId="33" xfId="0" applyFill="1" applyBorder="1"/>
    <xf numFmtId="164" fontId="0" fillId="4" borderId="64" xfId="0" applyNumberFormat="1" applyFill="1" applyBorder="1"/>
    <xf numFmtId="164" fontId="0" fillId="4" borderId="35" xfId="0" applyNumberFormat="1" applyFill="1" applyBorder="1"/>
    <xf numFmtId="164" fontId="0" fillId="4" borderId="34" xfId="0" applyNumberFormat="1" applyFill="1" applyBorder="1"/>
    <xf numFmtId="0" fontId="0" fillId="4" borderId="0" xfId="0" applyFill="1"/>
    <xf numFmtId="0" fontId="1" fillId="4" borderId="33" xfId="0" applyFont="1" applyFill="1" applyBorder="1"/>
    <xf numFmtId="164" fontId="0" fillId="4" borderId="0" xfId="0" applyNumberFormat="1" applyFill="1"/>
    <xf numFmtId="0" fontId="0" fillId="4" borderId="65" xfId="0" applyFill="1" applyBorder="1"/>
    <xf numFmtId="164" fontId="0" fillId="4" borderId="66" xfId="0" applyNumberFormat="1" applyFill="1" applyBorder="1"/>
    <xf numFmtId="164" fontId="0" fillId="4" borderId="70" xfId="0" applyNumberFormat="1" applyFill="1" applyBorder="1"/>
    <xf numFmtId="164" fontId="0" fillId="4" borderId="68" xfId="0" applyNumberFormat="1" applyFill="1" applyBorder="1"/>
    <xf numFmtId="0" fontId="0" fillId="4" borderId="5" xfId="0" applyFill="1" applyBorder="1" applyAlignment="1">
      <alignment wrapText="1"/>
    </xf>
    <xf numFmtId="0" fontId="0" fillId="4" borderId="1" xfId="0" applyFill="1" applyBorder="1" applyAlignment="1">
      <alignment horizont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/>
    </xf>
    <xf numFmtId="0" fontId="6" fillId="4" borderId="25" xfId="0" applyFont="1" applyFill="1" applyBorder="1" applyAlignment="1">
      <alignment horizontal="center"/>
    </xf>
    <xf numFmtId="0" fontId="6" fillId="4" borderId="26" xfId="0" applyFont="1" applyFill="1" applyBorder="1" applyAlignment="1">
      <alignment horizontal="center"/>
    </xf>
    <xf numFmtId="0" fontId="6" fillId="4" borderId="62" xfId="0" applyFont="1" applyFill="1" applyBorder="1" applyAlignment="1">
      <alignment horizontal="center"/>
    </xf>
    <xf numFmtId="0" fontId="6" fillId="4" borderId="73" xfId="0" applyFont="1" applyFill="1" applyBorder="1" applyAlignment="1">
      <alignment horizontal="center"/>
    </xf>
    <xf numFmtId="0" fontId="6" fillId="4" borderId="31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15" xfId="0" applyFont="1" applyFill="1" applyBorder="1" applyAlignment="1">
      <alignment horizontal="center"/>
    </xf>
    <xf numFmtId="0" fontId="6" fillId="4" borderId="63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7" fillId="4" borderId="1" xfId="0" applyFont="1" applyFill="1" applyBorder="1"/>
    <xf numFmtId="0" fontId="0" fillId="4" borderId="14" xfId="0" applyFill="1" applyBorder="1"/>
    <xf numFmtId="0" fontId="0" fillId="4" borderId="15" xfId="0" applyFill="1" applyBorder="1"/>
    <xf numFmtId="0" fontId="0" fillId="4" borderId="34" xfId="0" applyFill="1" applyBorder="1"/>
    <xf numFmtId="0" fontId="0" fillId="4" borderId="35" xfId="0" applyFill="1" applyBorder="1"/>
    <xf numFmtId="164" fontId="0" fillId="4" borderId="36" xfId="0" applyNumberFormat="1" applyFill="1" applyBorder="1"/>
    <xf numFmtId="164" fontId="0" fillId="4" borderId="67" xfId="0" applyNumberFormat="1" applyFill="1" applyBorder="1"/>
    <xf numFmtId="164" fontId="0" fillId="4" borderId="40" xfId="0" applyNumberFormat="1" applyFill="1" applyBorder="1"/>
    <xf numFmtId="164" fontId="0" fillId="4" borderId="10" xfId="0" applyNumberFormat="1" applyFill="1" applyBorder="1"/>
    <xf numFmtId="164" fontId="0" fillId="4" borderId="11" xfId="0" applyNumberFormat="1" applyFill="1" applyBorder="1"/>
    <xf numFmtId="0" fontId="1" fillId="4" borderId="1" xfId="0" applyFont="1" applyFill="1" applyBorder="1" applyAlignment="1">
      <alignment vertical="center" wrapText="1"/>
    </xf>
    <xf numFmtId="1" fontId="0" fillId="4" borderId="35" xfId="0" applyNumberFormat="1" applyFill="1" applyBorder="1"/>
    <xf numFmtId="0" fontId="0" fillId="4" borderId="0" xfId="0" applyFill="1" applyAlignment="1">
      <alignment wrapText="1"/>
    </xf>
    <xf numFmtId="0" fontId="0" fillId="4" borderId="0" xfId="0" applyFill="1" applyAlignment="1">
      <alignment horizontal="center" vertical="center" wrapText="1"/>
    </xf>
    <xf numFmtId="0" fontId="6" fillId="4" borderId="0" xfId="0" applyFont="1" applyFill="1" applyAlignment="1">
      <alignment horizontal="center"/>
    </xf>
    <xf numFmtId="3" fontId="1" fillId="0" borderId="0" xfId="0" applyNumberFormat="1" applyFont="1"/>
    <xf numFmtId="3" fontId="14" fillId="0" borderId="0" xfId="0" applyNumberFormat="1" applyFont="1" applyAlignment="1">
      <alignment horizontal="left"/>
    </xf>
    <xf numFmtId="3" fontId="15" fillId="0" borderId="0" xfId="0" applyNumberFormat="1" applyFont="1" applyAlignment="1">
      <alignment horizontal="center"/>
    </xf>
    <xf numFmtId="43" fontId="15" fillId="0" borderId="0" xfId="1" applyFont="1" applyAlignment="1">
      <alignment horizontal="center"/>
    </xf>
    <xf numFmtId="3" fontId="15" fillId="0" borderId="0" xfId="0" applyNumberFormat="1" applyFont="1"/>
    <xf numFmtId="3" fontId="16" fillId="0" borderId="0" xfId="0" applyNumberFormat="1" applyFont="1" applyAlignment="1">
      <alignment horizontal="center"/>
    </xf>
    <xf numFmtId="3" fontId="17" fillId="0" borderId="0" xfId="0" applyNumberFormat="1" applyFont="1"/>
    <xf numFmtId="170" fontId="0" fillId="0" borderId="67" xfId="0" applyNumberFormat="1" applyBorder="1"/>
    <xf numFmtId="0" fontId="1" fillId="0" borderId="0" xfId="0" applyFont="1" applyAlignment="1">
      <alignment vertical="center"/>
    </xf>
    <xf numFmtId="0" fontId="7" fillId="3" borderId="84" xfId="0" applyFont="1" applyFill="1" applyBorder="1"/>
    <xf numFmtId="0" fontId="1" fillId="4" borderId="39" xfId="0" applyFont="1" applyFill="1" applyBorder="1" applyAlignment="1">
      <alignment vertical="center" wrapText="1"/>
    </xf>
    <xf numFmtId="0" fontId="1" fillId="4" borderId="77" xfId="0" applyFont="1" applyFill="1" applyBorder="1" applyAlignment="1">
      <alignment vertical="center"/>
    </xf>
    <xf numFmtId="0" fontId="1" fillId="4" borderId="85" xfId="0" applyFont="1" applyFill="1" applyBorder="1" applyAlignment="1">
      <alignment vertical="center"/>
    </xf>
    <xf numFmtId="3" fontId="11" fillId="0" borderId="39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1" fillId="0" borderId="30" xfId="0" applyNumberFormat="1" applyFont="1" applyBorder="1" applyAlignment="1">
      <alignment vertical="center"/>
    </xf>
    <xf numFmtId="164" fontId="1" fillId="0" borderId="15" xfId="0" applyNumberFormat="1" applyFont="1" applyBorder="1" applyAlignment="1">
      <alignment vertical="center"/>
    </xf>
    <xf numFmtId="164" fontId="1" fillId="0" borderId="18" xfId="0" applyNumberFormat="1" applyFont="1" applyBorder="1" applyAlignment="1">
      <alignment vertical="center"/>
    </xf>
    <xf numFmtId="164" fontId="1" fillId="0" borderId="64" xfId="0" applyNumberFormat="1" applyFont="1" applyBorder="1" applyAlignment="1">
      <alignment vertical="center"/>
    </xf>
    <xf numFmtId="164" fontId="1" fillId="0" borderId="66" xfId="0" applyNumberFormat="1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1" fillId="0" borderId="13" xfId="0" applyFont="1" applyBorder="1" applyAlignment="1">
      <alignment horizontal="center" vertical="center" wrapText="1"/>
    </xf>
    <xf numFmtId="0" fontId="0" fillId="0" borderId="56" xfId="0" applyBorder="1"/>
    <xf numFmtId="0" fontId="1" fillId="0" borderId="14" xfId="0" applyFont="1" applyBorder="1"/>
    <xf numFmtId="1" fontId="1" fillId="0" borderId="15" xfId="0" applyNumberFormat="1" applyFont="1" applyBorder="1"/>
    <xf numFmtId="0" fontId="1" fillId="0" borderId="15" xfId="0" applyFont="1" applyBorder="1"/>
    <xf numFmtId="164" fontId="1" fillId="0" borderId="69" xfId="0" applyNumberFormat="1" applyFont="1" applyBorder="1"/>
    <xf numFmtId="164" fontId="1" fillId="0" borderId="68" xfId="0" applyNumberFormat="1" applyFont="1" applyBorder="1"/>
    <xf numFmtId="164" fontId="1" fillId="0" borderId="67" xfId="0" applyNumberFormat="1" applyFont="1" applyBorder="1"/>
    <xf numFmtId="3" fontId="1" fillId="0" borderId="5" xfId="0" applyNumberFormat="1" applyFont="1" applyBorder="1" applyAlignment="1">
      <alignment vertical="center" wrapText="1"/>
    </xf>
    <xf numFmtId="3" fontId="1" fillId="0" borderId="6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22" xfId="0" applyNumberFormat="1" applyFont="1" applyBorder="1" applyAlignment="1">
      <alignment horizontal="right" vertical="center" wrapText="1"/>
    </xf>
    <xf numFmtId="3" fontId="1" fillId="0" borderId="24" xfId="0" applyNumberFormat="1" applyFont="1" applyBorder="1" applyAlignment="1">
      <alignment vertical="center" wrapText="1"/>
    </xf>
    <xf numFmtId="3" fontId="1" fillId="0" borderId="25" xfId="0" applyNumberFormat="1" applyFont="1" applyBorder="1" applyAlignment="1">
      <alignment horizontal="center" vertical="center" wrapText="1"/>
    </xf>
    <xf numFmtId="3" fontId="1" fillId="0" borderId="26" xfId="0" applyNumberFormat="1" applyFont="1" applyBorder="1" applyAlignment="1">
      <alignment horizontal="center" vertical="center" wrapText="1"/>
    </xf>
    <xf numFmtId="3" fontId="1" fillId="0" borderId="28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3" fontId="1" fillId="0" borderId="17" xfId="0" applyNumberFormat="1" applyFont="1" applyBorder="1" applyAlignment="1">
      <alignment horizontal="center" vertical="center" wrapText="1"/>
    </xf>
    <xf numFmtId="3" fontId="1" fillId="0" borderId="13" xfId="0" applyNumberFormat="1" applyFont="1" applyBorder="1" applyAlignment="1">
      <alignment horizontal="center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3" fontId="1" fillId="0" borderId="16" xfId="0" applyNumberFormat="1" applyFont="1" applyBorder="1" applyAlignment="1">
      <alignment horizontal="right" vertical="center"/>
    </xf>
    <xf numFmtId="3" fontId="1" fillId="0" borderId="33" xfId="0" applyNumberFormat="1" applyFont="1" applyBorder="1" applyAlignment="1">
      <alignment vertical="center"/>
    </xf>
    <xf numFmtId="3" fontId="1" fillId="0" borderId="39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3" fontId="1" fillId="0" borderId="47" xfId="0" applyNumberFormat="1" applyFont="1" applyBorder="1" applyAlignment="1">
      <alignment vertical="center"/>
    </xf>
    <xf numFmtId="3" fontId="1" fillId="0" borderId="48" xfId="0" applyNumberFormat="1" applyFont="1" applyBorder="1" applyAlignment="1">
      <alignment vertical="center"/>
    </xf>
    <xf numFmtId="3" fontId="1" fillId="0" borderId="49" xfId="0" applyNumberFormat="1" applyFont="1" applyBorder="1" applyAlignment="1">
      <alignment vertical="center"/>
    </xf>
    <xf numFmtId="3" fontId="1" fillId="0" borderId="0" xfId="0" applyNumberFormat="1" applyFont="1" applyAlignment="1">
      <alignment horizontal="left"/>
    </xf>
    <xf numFmtId="3" fontId="1" fillId="0" borderId="0" xfId="0" applyNumberFormat="1" applyFont="1" applyAlignment="1">
      <alignment horizontal="left" wrapText="1"/>
    </xf>
    <xf numFmtId="3" fontId="1" fillId="0" borderId="23" xfId="0" applyNumberFormat="1" applyFont="1" applyBorder="1" applyAlignment="1">
      <alignment vertical="center" wrapText="1"/>
    </xf>
    <xf numFmtId="3" fontId="1" fillId="0" borderId="31" xfId="0" applyNumberFormat="1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left" vertical="center" wrapText="1"/>
    </xf>
    <xf numFmtId="3" fontId="1" fillId="0" borderId="14" xfId="0" applyNumberFormat="1" applyFont="1" applyBorder="1" applyAlignment="1">
      <alignment horizontal="right" vertical="center"/>
    </xf>
    <xf numFmtId="3" fontId="1" fillId="0" borderId="15" xfId="0" applyNumberFormat="1" applyFont="1" applyBorder="1" applyAlignment="1">
      <alignment horizontal="right" vertical="center"/>
    </xf>
    <xf numFmtId="3" fontId="1" fillId="0" borderId="39" xfId="0" applyNumberFormat="1" applyFont="1" applyBorder="1" applyAlignment="1">
      <alignment horizontal="left" vertical="center"/>
    </xf>
    <xf numFmtId="3" fontId="1" fillId="0" borderId="47" xfId="0" applyNumberFormat="1" applyFont="1" applyBorder="1" applyAlignment="1">
      <alignment horizontal="right" vertical="center"/>
    </xf>
    <xf numFmtId="3" fontId="1" fillId="0" borderId="48" xfId="0" applyNumberFormat="1" applyFont="1" applyBorder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64" fontId="1" fillId="0" borderId="63" xfId="0" applyNumberFormat="1" applyFont="1" applyBorder="1" applyAlignment="1">
      <alignment vertical="center"/>
    </xf>
    <xf numFmtId="164" fontId="1" fillId="0" borderId="14" xfId="0" applyNumberFormat="1" applyFont="1" applyBorder="1" applyAlignment="1">
      <alignment vertical="center"/>
    </xf>
    <xf numFmtId="164" fontId="1" fillId="0" borderId="16" xfId="0" applyNumberFormat="1" applyFont="1" applyBorder="1" applyAlignment="1">
      <alignment vertical="center"/>
    </xf>
    <xf numFmtId="0" fontId="1" fillId="0" borderId="76" xfId="0" applyFont="1" applyBorder="1" applyAlignment="1">
      <alignment horizontal="center" vertical="center"/>
    </xf>
    <xf numFmtId="167" fontId="1" fillId="0" borderId="65" xfId="0" applyNumberFormat="1" applyFont="1" applyBorder="1" applyAlignment="1">
      <alignment vertical="center"/>
    </xf>
    <xf numFmtId="0" fontId="1" fillId="0" borderId="65" xfId="0" applyFont="1" applyBorder="1" applyAlignment="1">
      <alignment vertical="center" wrapText="1"/>
    </xf>
    <xf numFmtId="164" fontId="1" fillId="0" borderId="67" xfId="0" applyNumberFormat="1" applyFont="1" applyBorder="1" applyAlignment="1">
      <alignment vertical="center"/>
    </xf>
    <xf numFmtId="164" fontId="1" fillId="0" borderId="68" xfId="0" applyNumberFormat="1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7" fontId="1" fillId="0" borderId="65" xfId="0" applyNumberFormat="1" applyFont="1" applyBorder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168" fontId="1" fillId="0" borderId="33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vertical="center"/>
    </xf>
    <xf numFmtId="164" fontId="1" fillId="0" borderId="35" xfId="0" applyNumberFormat="1" applyFont="1" applyBorder="1" applyAlignment="1">
      <alignment vertical="center"/>
    </xf>
    <xf numFmtId="164" fontId="1" fillId="0" borderId="34" xfId="0" applyNumberFormat="1" applyFont="1" applyBorder="1" applyAlignment="1">
      <alignment vertical="center"/>
    </xf>
    <xf numFmtId="164" fontId="1" fillId="0" borderId="36" xfId="0" applyNumberFormat="1" applyFont="1" applyBorder="1" applyAlignment="1">
      <alignment vertical="center"/>
    </xf>
    <xf numFmtId="0" fontId="1" fillId="0" borderId="65" xfId="0" applyFont="1" applyBorder="1" applyAlignment="1">
      <alignment horizontal="center" vertical="center"/>
    </xf>
    <xf numFmtId="0" fontId="1" fillId="0" borderId="65" xfId="0" applyFont="1" applyBorder="1" applyAlignment="1">
      <alignment vertical="center"/>
    </xf>
    <xf numFmtId="164" fontId="1" fillId="0" borderId="70" xfId="0" applyNumberFormat="1" applyFont="1" applyBorder="1" applyAlignment="1">
      <alignment vertical="center"/>
    </xf>
    <xf numFmtId="164" fontId="1" fillId="0" borderId="69" xfId="0" applyNumberFormat="1" applyFont="1" applyBorder="1" applyAlignment="1">
      <alignment vertical="center"/>
    </xf>
    <xf numFmtId="0" fontId="1" fillId="0" borderId="22" xfId="0" applyFont="1" applyBorder="1" applyAlignment="1">
      <alignment horizontal="right" vertical="center" wrapText="1"/>
    </xf>
    <xf numFmtId="0" fontId="1" fillId="0" borderId="73" xfId="0" applyFont="1" applyBorder="1" applyAlignment="1">
      <alignment vertical="center" wrapText="1"/>
    </xf>
    <xf numFmtId="0" fontId="1" fillId="0" borderId="23" xfId="0" applyFont="1" applyBorder="1" applyAlignment="1">
      <alignment horizontal="left" vertical="center"/>
    </xf>
    <xf numFmtId="0" fontId="1" fillId="0" borderId="24" xfId="0" applyFont="1" applyBorder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3" borderId="5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right" vertical="center" wrapText="1"/>
    </xf>
    <xf numFmtId="0" fontId="1" fillId="3" borderId="23" xfId="0" applyFont="1" applyFill="1" applyBorder="1" applyAlignment="1">
      <alignment vertical="center"/>
    </xf>
    <xf numFmtId="0" fontId="1" fillId="3" borderId="73" xfId="0" applyFont="1" applyFill="1" applyBorder="1" applyAlignment="1">
      <alignment vertical="center" wrapText="1"/>
    </xf>
    <xf numFmtId="0" fontId="1" fillId="3" borderId="23" xfId="0" applyFont="1" applyFill="1" applyBorder="1" applyAlignment="1">
      <alignment horizontal="left" vertical="center"/>
    </xf>
    <xf numFmtId="0" fontId="1" fillId="3" borderId="24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64" fontId="1" fillId="3" borderId="18" xfId="0" applyNumberFormat="1" applyFont="1" applyFill="1" applyBorder="1" applyAlignment="1">
      <alignment vertical="center"/>
    </xf>
    <xf numFmtId="164" fontId="1" fillId="3" borderId="15" xfId="0" applyNumberFormat="1" applyFont="1" applyFill="1" applyBorder="1" applyAlignment="1">
      <alignment vertical="center"/>
    </xf>
    <xf numFmtId="164" fontId="1" fillId="3" borderId="16" xfId="0" applyNumberFormat="1" applyFont="1" applyFill="1" applyBorder="1" applyAlignment="1">
      <alignment vertical="center"/>
    </xf>
    <xf numFmtId="14" fontId="1" fillId="3" borderId="1" xfId="0" applyNumberFormat="1" applyFont="1" applyFill="1" applyBorder="1" applyAlignment="1">
      <alignment vertical="center"/>
    </xf>
    <xf numFmtId="164" fontId="1" fillId="4" borderId="18" xfId="0" applyNumberFormat="1" applyFont="1" applyFill="1" applyBorder="1" applyAlignment="1">
      <alignment vertical="center"/>
    </xf>
    <xf numFmtId="164" fontId="1" fillId="4" borderId="15" xfId="0" applyNumberFormat="1" applyFont="1" applyFill="1" applyBorder="1" applyAlignment="1">
      <alignment vertical="center"/>
    </xf>
    <xf numFmtId="164" fontId="1" fillId="4" borderId="16" xfId="0" applyNumberFormat="1" applyFont="1" applyFill="1" applyBorder="1" applyAlignment="1">
      <alignment vertical="center"/>
    </xf>
    <xf numFmtId="164" fontId="1" fillId="4" borderId="64" xfId="0" applyNumberFormat="1" applyFont="1" applyFill="1" applyBorder="1" applyAlignment="1">
      <alignment vertical="center"/>
    </xf>
    <xf numFmtId="164" fontId="1" fillId="4" borderId="35" xfId="0" applyNumberFormat="1" applyFont="1" applyFill="1" applyBorder="1" applyAlignment="1">
      <alignment vertical="center"/>
    </xf>
    <xf numFmtId="164" fontId="1" fillId="4" borderId="36" xfId="0" applyNumberFormat="1" applyFont="1" applyFill="1" applyBorder="1" applyAlignment="1">
      <alignment vertical="center"/>
    </xf>
    <xf numFmtId="0" fontId="1" fillId="3" borderId="65" xfId="0" applyFont="1" applyFill="1" applyBorder="1" applyAlignment="1">
      <alignment vertical="center"/>
    </xf>
    <xf numFmtId="164" fontId="1" fillId="3" borderId="66" xfId="0" applyNumberFormat="1" applyFont="1" applyFill="1" applyBorder="1" applyAlignment="1">
      <alignment vertical="center"/>
    </xf>
    <xf numFmtId="169" fontId="1" fillId="3" borderId="66" xfId="0" applyNumberFormat="1" applyFont="1" applyFill="1" applyBorder="1" applyAlignment="1">
      <alignment vertical="center"/>
    </xf>
    <xf numFmtId="164" fontId="1" fillId="3" borderId="67" xfId="0" applyNumberFormat="1" applyFont="1" applyFill="1" applyBorder="1" applyAlignment="1">
      <alignment vertical="center"/>
    </xf>
    <xf numFmtId="0" fontId="1" fillId="3" borderId="39" xfId="0" applyFont="1" applyFill="1" applyBorder="1" applyAlignment="1">
      <alignment vertical="center"/>
    </xf>
    <xf numFmtId="164" fontId="1" fillId="0" borderId="13" xfId="0" applyNumberFormat="1" applyFont="1" applyBorder="1" applyAlignment="1">
      <alignment vertical="center"/>
    </xf>
    <xf numFmtId="164" fontId="1" fillId="0" borderId="4" xfId="0" applyNumberFormat="1" applyFont="1" applyBorder="1" applyAlignment="1">
      <alignment vertical="center"/>
    </xf>
    <xf numFmtId="164" fontId="1" fillId="0" borderId="9" xfId="0" applyNumberFormat="1" applyFont="1" applyBorder="1" applyAlignment="1">
      <alignment vertical="center"/>
    </xf>
    <xf numFmtId="0" fontId="1" fillId="3" borderId="52" xfId="0" applyFont="1" applyFill="1" applyBorder="1" applyAlignment="1">
      <alignment vertical="center"/>
    </xf>
    <xf numFmtId="0" fontId="1" fillId="3" borderId="17" xfId="0" applyFont="1" applyFill="1" applyBorder="1" applyAlignment="1">
      <alignment horizontal="center" vertical="center" wrapText="1"/>
    </xf>
    <xf numFmtId="164" fontId="1" fillId="3" borderId="63" xfId="0" applyNumberFormat="1" applyFont="1" applyFill="1" applyBorder="1" applyAlignment="1">
      <alignment vertical="center"/>
    </xf>
    <xf numFmtId="164" fontId="1" fillId="3" borderId="14" xfId="0" applyNumberFormat="1" applyFont="1" applyFill="1" applyBorder="1" applyAlignment="1">
      <alignment vertical="center"/>
    </xf>
    <xf numFmtId="164" fontId="1" fillId="3" borderId="0" xfId="0" applyNumberFormat="1" applyFont="1" applyFill="1" applyAlignment="1">
      <alignment vertical="center"/>
    </xf>
    <xf numFmtId="164" fontId="1" fillId="4" borderId="63" xfId="0" applyNumberFormat="1" applyFont="1" applyFill="1" applyBorder="1" applyAlignment="1">
      <alignment vertical="center"/>
    </xf>
    <xf numFmtId="164" fontId="1" fillId="4" borderId="14" xfId="0" applyNumberFormat="1" applyFont="1" applyFill="1" applyBorder="1" applyAlignment="1">
      <alignment vertical="center"/>
    </xf>
    <xf numFmtId="164" fontId="1" fillId="4" borderId="0" xfId="0" applyNumberFormat="1" applyFont="1" applyFill="1" applyAlignment="1">
      <alignment vertical="center"/>
    </xf>
    <xf numFmtId="164" fontId="1" fillId="4" borderId="34" xfId="0" applyNumberFormat="1" applyFont="1" applyFill="1" applyBorder="1" applyAlignment="1">
      <alignment vertical="center"/>
    </xf>
    <xf numFmtId="164" fontId="1" fillId="4" borderId="71" xfId="0" applyNumberFormat="1" applyFont="1" applyFill="1" applyBorder="1" applyAlignment="1">
      <alignment vertical="center"/>
    </xf>
    <xf numFmtId="164" fontId="1" fillId="3" borderId="70" xfId="0" applyNumberFormat="1" applyFont="1" applyFill="1" applyBorder="1" applyAlignment="1">
      <alignment vertical="center"/>
    </xf>
    <xf numFmtId="164" fontId="1" fillId="3" borderId="68" xfId="0" applyNumberFormat="1" applyFont="1" applyFill="1" applyBorder="1" applyAlignment="1">
      <alignment vertical="center"/>
    </xf>
    <xf numFmtId="164" fontId="1" fillId="3" borderId="72" xfId="0" applyNumberFormat="1" applyFont="1" applyFill="1" applyBorder="1" applyAlignment="1">
      <alignment vertical="center"/>
    </xf>
    <xf numFmtId="169" fontId="1" fillId="3" borderId="67" xfId="0" applyNumberFormat="1" applyFont="1" applyFill="1" applyBorder="1" applyAlignment="1">
      <alignment vertical="center"/>
    </xf>
    <xf numFmtId="164" fontId="1" fillId="3" borderId="69" xfId="0" applyNumberFormat="1" applyFont="1" applyFill="1" applyBorder="1" applyAlignment="1">
      <alignment vertical="center"/>
    </xf>
    <xf numFmtId="0" fontId="1" fillId="3" borderId="3" xfId="0" applyFont="1" applyFill="1" applyBorder="1" applyAlignment="1">
      <alignment horizontal="center" vertical="center" wrapText="1"/>
    </xf>
    <xf numFmtId="164" fontId="1" fillId="3" borderId="15" xfId="0" applyNumberFormat="1" applyFont="1" applyFill="1" applyBorder="1"/>
    <xf numFmtId="164" fontId="1" fillId="3" borderId="35" xfId="0" applyNumberFormat="1" applyFont="1" applyFill="1" applyBorder="1"/>
    <xf numFmtId="164" fontId="1" fillId="4" borderId="15" xfId="0" applyNumberFormat="1" applyFont="1" applyFill="1" applyBorder="1"/>
    <xf numFmtId="164" fontId="1" fillId="4" borderId="35" xfId="0" applyNumberFormat="1" applyFont="1" applyFill="1" applyBorder="1"/>
    <xf numFmtId="0" fontId="0" fillId="3" borderId="86" xfId="0" applyFill="1" applyBorder="1"/>
    <xf numFmtId="164" fontId="0" fillId="3" borderId="87" xfId="0" applyNumberFormat="1" applyFill="1" applyBorder="1"/>
    <xf numFmtId="0" fontId="0" fillId="0" borderId="88" xfId="0" applyBorder="1"/>
    <xf numFmtId="164" fontId="0" fillId="3" borderId="89" xfId="0" applyNumberFormat="1" applyFill="1" applyBorder="1"/>
    <xf numFmtId="164" fontId="0" fillId="3" borderId="90" xfId="0" applyNumberFormat="1" applyFill="1" applyBorder="1"/>
    <xf numFmtId="164" fontId="0" fillId="3" borderId="91" xfId="0" applyNumberFormat="1" applyFill="1" applyBorder="1"/>
    <xf numFmtId="164" fontId="0" fillId="3" borderId="92" xfId="0" applyNumberFormat="1" applyFill="1" applyBorder="1"/>
    <xf numFmtId="164" fontId="1" fillId="5" borderId="15" xfId="0" applyNumberFormat="1" applyFont="1" applyFill="1" applyBorder="1"/>
    <xf numFmtId="0" fontId="6" fillId="0" borderId="93" xfId="0" applyFont="1" applyBorder="1" applyAlignment="1">
      <alignment horizontal="center" vertical="center" wrapText="1"/>
    </xf>
    <xf numFmtId="0" fontId="6" fillId="0" borderId="94" xfId="0" applyFont="1" applyBorder="1" applyAlignment="1">
      <alignment horizontal="center" vertical="center" wrapText="1"/>
    </xf>
    <xf numFmtId="0" fontId="7" fillId="0" borderId="94" xfId="0" applyFont="1" applyBorder="1" applyAlignment="1">
      <alignment vertical="center" wrapText="1"/>
    </xf>
    <xf numFmtId="0" fontId="1" fillId="0" borderId="94" xfId="0" applyFont="1" applyBorder="1" applyAlignment="1">
      <alignment vertical="center" wrapText="1"/>
    </xf>
    <xf numFmtId="0" fontId="7" fillId="0" borderId="94" xfId="0" applyFont="1" applyBorder="1"/>
    <xf numFmtId="14" fontId="1" fillId="0" borderId="94" xfId="0" applyNumberFormat="1" applyFont="1" applyBorder="1" applyAlignment="1">
      <alignment vertical="center" wrapText="1"/>
    </xf>
    <xf numFmtId="0" fontId="1" fillId="0" borderId="94" xfId="0" applyFont="1" applyBorder="1" applyAlignment="1">
      <alignment vertical="center"/>
    </xf>
    <xf numFmtId="0" fontId="6" fillId="0" borderId="39" xfId="0" applyFont="1" applyBorder="1" applyAlignment="1">
      <alignment horizontal="center" vertical="center"/>
    </xf>
    <xf numFmtId="0" fontId="1" fillId="0" borderId="39" xfId="0" applyFont="1" applyBorder="1" applyAlignment="1">
      <alignment vertical="center"/>
    </xf>
    <xf numFmtId="14" fontId="1" fillId="0" borderId="39" xfId="0" applyNumberFormat="1" applyFont="1" applyBorder="1" applyAlignment="1">
      <alignment vertical="center"/>
    </xf>
    <xf numFmtId="0" fontId="1" fillId="0" borderId="60" xfId="0" applyFont="1" applyBorder="1" applyAlignment="1">
      <alignment vertical="center" wrapText="1"/>
    </xf>
    <xf numFmtId="0" fontId="1" fillId="0" borderId="95" xfId="0" applyFont="1" applyBorder="1" applyAlignment="1">
      <alignment vertical="center"/>
    </xf>
    <xf numFmtId="14" fontId="0" fillId="4" borderId="39" xfId="0" applyNumberFormat="1" applyFill="1" applyBorder="1"/>
    <xf numFmtId="0" fontId="6" fillId="4" borderId="93" xfId="0" applyFont="1" applyFill="1" applyBorder="1" applyAlignment="1">
      <alignment horizontal="center"/>
    </xf>
    <xf numFmtId="0" fontId="6" fillId="4" borderId="94" xfId="0" applyFont="1" applyFill="1" applyBorder="1" applyAlignment="1">
      <alignment horizontal="center"/>
    </xf>
    <xf numFmtId="0" fontId="7" fillId="4" borderId="94" xfId="0" applyFont="1" applyFill="1" applyBorder="1"/>
    <xf numFmtId="0" fontId="0" fillId="4" borderId="94" xfId="0" applyFill="1" applyBorder="1"/>
    <xf numFmtId="0" fontId="1" fillId="4" borderId="94" xfId="0" applyFont="1" applyFill="1" applyBorder="1"/>
    <xf numFmtId="0" fontId="0" fillId="5" borderId="94" xfId="0" applyFill="1" applyBorder="1"/>
    <xf numFmtId="0" fontId="0" fillId="4" borderId="95" xfId="0" applyFill="1" applyBorder="1"/>
    <xf numFmtId="0" fontId="6" fillId="4" borderId="39" xfId="0" applyFont="1" applyFill="1" applyBorder="1" applyAlignment="1">
      <alignment horizontal="center"/>
    </xf>
    <xf numFmtId="0" fontId="0" fillId="4" borderId="39" xfId="0" applyFill="1" applyBorder="1"/>
    <xf numFmtId="0" fontId="0" fillId="4" borderId="1" xfId="0" applyFill="1" applyBorder="1" applyAlignment="1">
      <alignment horizontal="center" vertical="center" wrapText="1"/>
    </xf>
    <xf numFmtId="0" fontId="0" fillId="4" borderId="60" xfId="0" applyFill="1" applyBorder="1"/>
    <xf numFmtId="0" fontId="0" fillId="5" borderId="0" xfId="0" applyFill="1"/>
    <xf numFmtId="0" fontId="6" fillId="0" borderId="96" xfId="0" applyFont="1" applyBorder="1" applyAlignment="1">
      <alignment horizontal="center"/>
    </xf>
    <xf numFmtId="0" fontId="6" fillId="0" borderId="97" xfId="0" applyFont="1" applyBorder="1" applyAlignment="1">
      <alignment horizontal="center"/>
    </xf>
    <xf numFmtId="164" fontId="0" fillId="0" borderId="97" xfId="0" applyNumberFormat="1" applyBorder="1"/>
    <xf numFmtId="0" fontId="0" fillId="0" borderId="98" xfId="0" applyBorder="1"/>
    <xf numFmtId="0" fontId="6" fillId="0" borderId="7" xfId="0" applyFont="1" applyBorder="1" applyAlignment="1">
      <alignment horizontal="center"/>
    </xf>
    <xf numFmtId="43" fontId="0" fillId="4" borderId="0" xfId="1" applyFont="1" applyFill="1"/>
    <xf numFmtId="43" fontId="0" fillId="4" borderId="13" xfId="1" applyFont="1" applyFill="1" applyBorder="1" applyAlignment="1">
      <alignment horizontal="center" vertical="center" wrapText="1"/>
    </xf>
    <xf numFmtId="43" fontId="6" fillId="4" borderId="26" xfId="1" applyFont="1" applyFill="1" applyBorder="1" applyAlignment="1">
      <alignment horizontal="center"/>
    </xf>
    <xf numFmtId="43" fontId="6" fillId="4" borderId="15" xfId="1" applyFont="1" applyFill="1" applyBorder="1" applyAlignment="1">
      <alignment horizontal="center"/>
    </xf>
    <xf numFmtId="43" fontId="0" fillId="4" borderId="15" xfId="1" applyFont="1" applyFill="1" applyBorder="1"/>
    <xf numFmtId="43" fontId="1" fillId="4" borderId="15" xfId="1" applyFont="1" applyFill="1" applyBorder="1"/>
    <xf numFmtId="3" fontId="1" fillId="0" borderId="23" xfId="0" applyNumberFormat="1" applyFont="1" applyBorder="1" applyAlignment="1">
      <alignment horizontal="center" vertical="center"/>
    </xf>
    <xf numFmtId="164" fontId="1" fillId="5" borderId="0" xfId="0" applyNumberFormat="1" applyFont="1" applyFill="1"/>
    <xf numFmtId="3" fontId="18" fillId="5" borderId="15" xfId="1" applyNumberFormat="1" applyFont="1" applyFill="1" applyBorder="1"/>
    <xf numFmtId="3" fontId="18" fillId="4" borderId="15" xfId="1" applyNumberFormat="1" applyFont="1" applyFill="1" applyBorder="1"/>
    <xf numFmtId="3" fontId="0" fillId="4" borderId="15" xfId="1" applyNumberFormat="1" applyFont="1" applyFill="1" applyBorder="1"/>
    <xf numFmtId="1" fontId="0" fillId="4" borderId="69" xfId="1" applyNumberFormat="1" applyFont="1" applyFill="1" applyBorder="1"/>
    <xf numFmtId="0" fontId="7" fillId="0" borderId="33" xfId="0" applyFont="1" applyBorder="1" applyAlignment="1">
      <alignment vertical="center"/>
    </xf>
    <xf numFmtId="164" fontId="7" fillId="0" borderId="16" xfId="0" applyNumberFormat="1" applyFont="1" applyBorder="1" applyAlignment="1">
      <alignment vertical="center"/>
    </xf>
    <xf numFmtId="164" fontId="1" fillId="0" borderId="17" xfId="0" applyNumberFormat="1" applyFont="1" applyBorder="1" applyAlignment="1">
      <alignment vertical="center"/>
    </xf>
    <xf numFmtId="164" fontId="1" fillId="0" borderId="63" xfId="0" applyNumberFormat="1" applyFont="1" applyBorder="1"/>
    <xf numFmtId="164" fontId="1" fillId="3" borderId="14" xfId="0" applyNumberFormat="1" applyFont="1" applyFill="1" applyBorder="1"/>
    <xf numFmtId="164" fontId="1" fillId="3" borderId="18" xfId="0" applyNumberFormat="1" applyFont="1" applyFill="1" applyBorder="1"/>
    <xf numFmtId="164" fontId="1" fillId="3" borderId="16" xfId="0" applyNumberFormat="1" applyFont="1" applyFill="1" applyBorder="1"/>
    <xf numFmtId="14" fontId="1" fillId="0" borderId="1" xfId="0" applyNumberFormat="1" applyFont="1" applyBorder="1"/>
    <xf numFmtId="164" fontId="1" fillId="0" borderId="34" xfId="0" applyNumberFormat="1" applyFont="1" applyBorder="1"/>
    <xf numFmtId="0" fontId="1" fillId="0" borderId="65" xfId="0" applyFont="1" applyBorder="1"/>
    <xf numFmtId="164" fontId="1" fillId="0" borderId="66" xfId="0" applyNumberFormat="1" applyFont="1" applyBorder="1"/>
    <xf numFmtId="0" fontId="6" fillId="4" borderId="99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 vertical="center" wrapText="1"/>
    </xf>
    <xf numFmtId="0" fontId="0" fillId="4" borderId="36" xfId="0" applyFill="1" applyBorder="1"/>
    <xf numFmtId="164" fontId="4" fillId="0" borderId="0" xfId="0" applyNumberFormat="1" applyFont="1" applyAlignment="1">
      <alignment vertical="center"/>
    </xf>
    <xf numFmtId="164" fontId="1" fillId="6" borderId="15" xfId="0" applyNumberFormat="1" applyFont="1" applyFill="1" applyBorder="1"/>
    <xf numFmtId="3" fontId="0" fillId="6" borderId="0" xfId="0" applyNumberFormat="1" applyFill="1"/>
    <xf numFmtId="3" fontId="1" fillId="6" borderId="0" xfId="0" applyNumberFormat="1" applyFont="1" applyFill="1"/>
    <xf numFmtId="0" fontId="6" fillId="0" borderId="15" xfId="0" applyFont="1" applyBorder="1" applyAlignment="1">
      <alignment vertical="center"/>
    </xf>
    <xf numFmtId="43" fontId="7" fillId="7" borderId="0" xfId="1" applyFont="1" applyFill="1"/>
    <xf numFmtId="164" fontId="1" fillId="8" borderId="15" xfId="0" applyNumberFormat="1" applyFont="1" applyFill="1" applyBorder="1"/>
    <xf numFmtId="164" fontId="0" fillId="8" borderId="15" xfId="0" applyNumberFormat="1" applyFill="1" applyBorder="1"/>
    <xf numFmtId="3" fontId="23" fillId="0" borderId="0" xfId="0" applyNumberFormat="1" applyFont="1" applyAlignment="1">
      <alignment horizontal="left"/>
    </xf>
    <xf numFmtId="173" fontId="7" fillId="0" borderId="0" xfId="1" applyNumberFormat="1" applyFont="1"/>
    <xf numFmtId="43" fontId="7" fillId="0" borderId="30" xfId="1" applyFont="1" applyBorder="1" applyAlignment="1">
      <alignment vertical="center"/>
    </xf>
    <xf numFmtId="3" fontId="21" fillId="0" borderId="0" xfId="0" applyNumberFormat="1" applyFont="1"/>
    <xf numFmtId="3" fontId="21" fillId="0" borderId="0" xfId="0" applyNumberFormat="1" applyFont="1" applyAlignment="1">
      <alignment wrapText="1"/>
    </xf>
    <xf numFmtId="3" fontId="21" fillId="0" borderId="0" xfId="0" applyNumberFormat="1" applyFont="1" applyAlignment="1">
      <alignment horizontal="center" vertical="center" wrapText="1"/>
    </xf>
    <xf numFmtId="3" fontId="21" fillId="0" borderId="0" xfId="0" applyNumberFormat="1" applyFont="1" applyAlignment="1">
      <alignment horizontal="center"/>
    </xf>
    <xf numFmtId="172" fontId="21" fillId="0" borderId="0" xfId="1" applyNumberFormat="1" applyFont="1" applyFill="1" applyAlignment="1">
      <alignment horizontal="right"/>
    </xf>
    <xf numFmtId="172" fontId="21" fillId="0" borderId="0" xfId="1" applyNumberFormat="1" applyFont="1" applyFill="1"/>
    <xf numFmtId="3" fontId="22" fillId="0" borderId="0" xfId="0" applyNumberFormat="1" applyFont="1"/>
    <xf numFmtId="4" fontId="12" fillId="0" borderId="0" xfId="0" applyNumberFormat="1" applyFont="1"/>
    <xf numFmtId="4" fontId="0" fillId="0" borderId="0" xfId="0" applyNumberFormat="1"/>
    <xf numFmtId="164" fontId="1" fillId="8" borderId="15" xfId="0" applyNumberFormat="1" applyFont="1" applyFill="1" applyBorder="1" applyAlignment="1">
      <alignment vertical="center"/>
    </xf>
    <xf numFmtId="164" fontId="1" fillId="8" borderId="63" xfId="0" applyNumberFormat="1" applyFont="1" applyFill="1" applyBorder="1" applyAlignment="1">
      <alignment vertical="center"/>
    </xf>
    <xf numFmtId="0" fontId="0" fillId="8" borderId="0" xfId="0" applyFill="1"/>
    <xf numFmtId="164" fontId="1" fillId="4" borderId="15" xfId="1" applyNumberFormat="1" applyFont="1" applyFill="1" applyBorder="1"/>
    <xf numFmtId="14" fontId="0" fillId="4" borderId="33" xfId="0" applyNumberFormat="1" applyFill="1" applyBorder="1"/>
    <xf numFmtId="164" fontId="0" fillId="4" borderId="71" xfId="0" applyNumberFormat="1" applyFill="1" applyBorder="1"/>
    <xf numFmtId="164" fontId="1" fillId="4" borderId="35" xfId="1" applyNumberFormat="1" applyFont="1" applyFill="1" applyBorder="1"/>
    <xf numFmtId="164" fontId="0" fillId="4" borderId="69" xfId="0" applyNumberFormat="1" applyFill="1" applyBorder="1"/>
    <xf numFmtId="164" fontId="1" fillId="8" borderId="15" xfId="1" applyNumberFormat="1" applyFont="1" applyFill="1" applyBorder="1"/>
    <xf numFmtId="164" fontId="0" fillId="8" borderId="18" xfId="0" applyNumberFormat="1" applyFill="1" applyBorder="1"/>
    <xf numFmtId="164" fontId="1" fillId="8" borderId="18" xfId="0" applyNumberFormat="1" applyFont="1" applyFill="1" applyBorder="1"/>
    <xf numFmtId="43" fontId="0" fillId="0" borderId="68" xfId="1" applyFont="1" applyBorder="1"/>
    <xf numFmtId="165" fontId="0" fillId="0" borderId="67" xfId="1" applyNumberFormat="1" applyFont="1" applyBorder="1"/>
    <xf numFmtId="164" fontId="0" fillId="4" borderId="83" xfId="0" applyNumberFormat="1" applyFill="1" applyBorder="1"/>
    <xf numFmtId="165" fontId="0" fillId="8" borderId="15" xfId="1" applyNumberFormat="1" applyFont="1" applyFill="1" applyBorder="1"/>
    <xf numFmtId="43" fontId="1" fillId="0" borderId="1" xfId="1" applyFont="1" applyBorder="1" applyAlignment="1">
      <alignment horizontal="left" vertical="center"/>
    </xf>
    <xf numFmtId="43" fontId="1" fillId="0" borderId="1" xfId="1" applyFont="1" applyBorder="1"/>
    <xf numFmtId="43" fontId="2" fillId="0" borderId="0" xfId="1" applyFont="1" applyAlignment="1">
      <alignment horizontal="left"/>
    </xf>
    <xf numFmtId="43" fontId="6" fillId="0" borderId="0" xfId="1" applyFont="1" applyAlignment="1">
      <alignment horizontal="center"/>
    </xf>
    <xf numFmtId="171" fontId="1" fillId="0" borderId="14" xfId="1" applyNumberFormat="1" applyFont="1" applyBorder="1" applyAlignment="1">
      <alignment vertical="center"/>
    </xf>
    <xf numFmtId="171" fontId="11" fillId="0" borderId="15" xfId="0" applyNumberFormat="1" applyFont="1" applyBorder="1" applyAlignment="1">
      <alignment horizontal="center" vertical="center"/>
    </xf>
    <xf numFmtId="171" fontId="1" fillId="0" borderId="16" xfId="0" applyNumberFormat="1" applyFont="1" applyBorder="1" applyAlignment="1">
      <alignment horizontal="right" vertical="center"/>
    </xf>
    <xf numFmtId="171" fontId="1" fillId="0" borderId="14" xfId="0" applyNumberFormat="1" applyFont="1" applyBorder="1" applyAlignment="1">
      <alignment vertical="center"/>
    </xf>
    <xf numFmtId="171" fontId="1" fillId="0" borderId="16" xfId="1" applyNumberFormat="1" applyFont="1" applyBorder="1" applyAlignment="1">
      <alignment horizontal="center" vertical="center"/>
    </xf>
    <xf numFmtId="171" fontId="11" fillId="0" borderId="14" xfId="0" applyNumberFormat="1" applyFont="1" applyBorder="1" applyAlignment="1">
      <alignment horizontal="center" vertical="center"/>
    </xf>
    <xf numFmtId="171" fontId="1" fillId="0" borderId="15" xfId="0" applyNumberFormat="1" applyFont="1" applyBorder="1" applyAlignment="1">
      <alignment horizontal="center" vertical="center"/>
    </xf>
    <xf numFmtId="171" fontId="11" fillId="0" borderId="30" xfId="0" applyNumberFormat="1" applyFont="1" applyBorder="1" applyAlignment="1">
      <alignment horizontal="center" vertical="center"/>
    </xf>
    <xf numFmtId="171" fontId="11" fillId="0" borderId="16" xfId="0" applyNumberFormat="1" applyFont="1" applyBorder="1" applyAlignment="1">
      <alignment horizontal="center" vertical="center"/>
    </xf>
    <xf numFmtId="171" fontId="1" fillId="0" borderId="16" xfId="0" applyNumberFormat="1" applyFont="1" applyBorder="1" applyAlignment="1">
      <alignment horizontal="center" vertical="center"/>
    </xf>
    <xf numFmtId="171" fontId="1" fillId="0" borderId="15" xfId="0" applyNumberFormat="1" applyFont="1" applyBorder="1" applyAlignment="1">
      <alignment horizontal="right" vertical="center"/>
    </xf>
    <xf numFmtId="171" fontId="1" fillId="0" borderId="30" xfId="0" applyNumberFormat="1" applyFont="1" applyBorder="1" applyAlignment="1">
      <alignment horizontal="right" vertical="center"/>
    </xf>
    <xf numFmtId="171" fontId="11" fillId="0" borderId="34" xfId="0" applyNumberFormat="1" applyFont="1" applyBorder="1" applyAlignment="1">
      <alignment horizontal="center" vertical="center"/>
    </xf>
    <xf numFmtId="171" fontId="11" fillId="0" borderId="35" xfId="0" applyNumberFormat="1" applyFont="1" applyBorder="1" applyAlignment="1">
      <alignment horizontal="center" vertical="center"/>
    </xf>
    <xf numFmtId="171" fontId="11" fillId="0" borderId="36" xfId="0" applyNumberFormat="1" applyFont="1" applyBorder="1" applyAlignment="1">
      <alignment horizontal="center" vertical="center"/>
    </xf>
    <xf numFmtId="171" fontId="11" fillId="0" borderId="38" xfId="0" applyNumberFormat="1" applyFont="1" applyBorder="1" applyAlignment="1">
      <alignment horizontal="center" vertical="center"/>
    </xf>
    <xf numFmtId="171" fontId="6" fillId="0" borderId="14" xfId="0" applyNumberFormat="1" applyFont="1" applyBorder="1" applyAlignment="1">
      <alignment horizontal="center" vertical="center"/>
    </xf>
    <xf numFmtId="171" fontId="6" fillId="0" borderId="15" xfId="0" applyNumberFormat="1" applyFont="1" applyBorder="1" applyAlignment="1">
      <alignment horizontal="center" vertical="center"/>
    </xf>
    <xf numFmtId="171" fontId="6" fillId="0" borderId="16" xfId="0" applyNumberFormat="1" applyFont="1" applyBorder="1" applyAlignment="1">
      <alignment horizontal="center" vertical="center"/>
    </xf>
    <xf numFmtId="171" fontId="1" fillId="0" borderId="15" xfId="0" applyNumberFormat="1" applyFont="1" applyBorder="1" applyAlignment="1">
      <alignment vertical="center"/>
    </xf>
    <xf numFmtId="171" fontId="1" fillId="0" borderId="30" xfId="0" applyNumberFormat="1" applyFont="1" applyBorder="1" applyAlignment="1">
      <alignment vertical="center"/>
    </xf>
    <xf numFmtId="171" fontId="1" fillId="0" borderId="16" xfId="0" applyNumberFormat="1" applyFont="1" applyBorder="1" applyAlignment="1">
      <alignment vertical="center"/>
    </xf>
    <xf numFmtId="171" fontId="1" fillId="0" borderId="15" xfId="1" applyNumberFormat="1" applyFont="1" applyBorder="1" applyAlignment="1">
      <alignment vertical="center"/>
    </xf>
    <xf numFmtId="171" fontId="1" fillId="0" borderId="16" xfId="1" applyNumberFormat="1" applyFont="1" applyBorder="1" applyAlignment="1">
      <alignment vertical="center"/>
    </xf>
    <xf numFmtId="171" fontId="1" fillId="0" borderId="34" xfId="0" applyNumberFormat="1" applyFont="1" applyBorder="1" applyAlignment="1">
      <alignment vertical="center"/>
    </xf>
    <xf numFmtId="171" fontId="1" fillId="0" borderId="35" xfId="0" applyNumberFormat="1" applyFont="1" applyBorder="1" applyAlignment="1">
      <alignment vertical="center"/>
    </xf>
    <xf numFmtId="171" fontId="1" fillId="0" borderId="36" xfId="0" applyNumberFormat="1" applyFont="1" applyBorder="1" applyAlignment="1">
      <alignment vertical="center"/>
    </xf>
    <xf numFmtId="171" fontId="1" fillId="0" borderId="38" xfId="0" applyNumberFormat="1" applyFont="1" applyBorder="1" applyAlignment="1">
      <alignment vertical="center"/>
    </xf>
    <xf numFmtId="171" fontId="7" fillId="0" borderId="40" xfId="0" applyNumberFormat="1" applyFont="1" applyBorder="1" applyAlignment="1">
      <alignment vertical="center"/>
    </xf>
    <xf numFmtId="171" fontId="7" fillId="0" borderId="10" xfId="0" applyNumberFormat="1" applyFont="1" applyBorder="1" applyAlignment="1">
      <alignment vertical="center"/>
    </xf>
    <xf numFmtId="171" fontId="7" fillId="0" borderId="11" xfId="0" applyNumberFormat="1" applyFont="1" applyBorder="1" applyAlignment="1">
      <alignment vertical="center"/>
    </xf>
    <xf numFmtId="171" fontId="7" fillId="0" borderId="42" xfId="0" applyNumberFormat="1" applyFont="1" applyBorder="1" applyAlignment="1">
      <alignment vertical="center"/>
    </xf>
    <xf numFmtId="171" fontId="1" fillId="0" borderId="17" xfId="0" applyNumberFormat="1" applyFont="1" applyBorder="1" applyAlignment="1">
      <alignment vertical="center"/>
    </xf>
    <xf numFmtId="171" fontId="1" fillId="0" borderId="13" xfId="0" applyNumberFormat="1" applyFont="1" applyBorder="1" applyAlignment="1">
      <alignment vertical="center"/>
    </xf>
    <xf numFmtId="171" fontId="1" fillId="0" borderId="4" xfId="0" applyNumberFormat="1" applyFont="1" applyBorder="1" applyAlignment="1">
      <alignment vertical="center"/>
    </xf>
    <xf numFmtId="171" fontId="1" fillId="0" borderId="43" xfId="0" applyNumberFormat="1" applyFont="1" applyBorder="1" applyAlignment="1">
      <alignment vertical="center"/>
    </xf>
    <xf numFmtId="171" fontId="7" fillId="0" borderId="14" xfId="0" applyNumberFormat="1" applyFont="1" applyBorder="1" applyAlignment="1">
      <alignment vertical="center"/>
    </xf>
    <xf numFmtId="171" fontId="7" fillId="0" borderId="15" xfId="0" applyNumberFormat="1" applyFont="1" applyBorder="1" applyAlignment="1">
      <alignment vertical="center"/>
    </xf>
    <xf numFmtId="171" fontId="7" fillId="0" borderId="16" xfId="0" applyNumberFormat="1" applyFont="1" applyBorder="1" applyAlignment="1">
      <alignment vertical="center"/>
    </xf>
    <xf numFmtId="171" fontId="7" fillId="0" borderId="30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6" fillId="0" borderId="100" xfId="0" applyFont="1" applyBorder="1"/>
    <xf numFmtId="0" fontId="27" fillId="0" borderId="100" xfId="0" applyFont="1" applyBorder="1"/>
    <xf numFmtId="43" fontId="1" fillId="0" borderId="14" xfId="1" applyFont="1" applyBorder="1" applyAlignment="1">
      <alignment vertical="center"/>
    </xf>
    <xf numFmtId="43" fontId="1" fillId="8" borderId="15" xfId="1" applyFont="1" applyFill="1" applyBorder="1" applyAlignment="1">
      <alignment vertical="center"/>
    </xf>
    <xf numFmtId="43" fontId="1" fillId="0" borderId="16" xfId="1" applyFont="1" applyBorder="1" applyAlignment="1">
      <alignment vertical="center"/>
    </xf>
    <xf numFmtId="43" fontId="1" fillId="0" borderId="18" xfId="1" applyFont="1" applyBorder="1" applyAlignment="1">
      <alignment vertical="center"/>
    </xf>
    <xf numFmtId="43" fontId="1" fillId="3" borderId="18" xfId="1" applyFont="1" applyFill="1" applyBorder="1" applyAlignment="1">
      <alignment vertical="center"/>
    </xf>
    <xf numFmtId="43" fontId="1" fillId="3" borderId="15" xfId="1" applyFont="1" applyFill="1" applyBorder="1" applyAlignment="1">
      <alignment vertical="center"/>
    </xf>
    <xf numFmtId="164" fontId="1" fillId="8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center"/>
    </xf>
    <xf numFmtId="3" fontId="1" fillId="0" borderId="51" xfId="0" applyNumberFormat="1" applyFont="1" applyBorder="1" applyAlignment="1">
      <alignment horizontal="center" vertical="center" wrapText="1"/>
    </xf>
    <xf numFmtId="3" fontId="2" fillId="0" borderId="28" xfId="0" applyNumberFormat="1" applyFont="1" applyBorder="1" applyAlignment="1">
      <alignment horizontal="center" vertical="center"/>
    </xf>
    <xf numFmtId="3" fontId="1" fillId="0" borderId="30" xfId="0" applyNumberFormat="1" applyFont="1" applyBorder="1" applyAlignment="1">
      <alignment horizontal="right" vertical="center"/>
    </xf>
    <xf numFmtId="3" fontId="7" fillId="0" borderId="59" xfId="0" applyNumberFormat="1" applyFont="1" applyBorder="1" applyAlignment="1">
      <alignment horizontal="right" vertical="center"/>
    </xf>
    <xf numFmtId="3" fontId="7" fillId="0" borderId="30" xfId="0" applyNumberFormat="1" applyFont="1" applyBorder="1" applyAlignment="1">
      <alignment horizontal="right" vertical="center"/>
    </xf>
    <xf numFmtId="3" fontId="1" fillId="0" borderId="49" xfId="0" applyNumberFormat="1" applyFont="1" applyBorder="1" applyAlignment="1">
      <alignment horizontal="right" vertical="center"/>
    </xf>
    <xf numFmtId="43" fontId="1" fillId="0" borderId="1" xfId="1" applyFont="1" applyBorder="1" applyAlignment="1">
      <alignment vertical="center"/>
    </xf>
    <xf numFmtId="43" fontId="2" fillId="0" borderId="0" xfId="1" applyFont="1" applyAlignment="1">
      <alignment horizontal="center"/>
    </xf>
    <xf numFmtId="43" fontId="1" fillId="0" borderId="16" xfId="1" applyFont="1" applyBorder="1"/>
    <xf numFmtId="43" fontId="0" fillId="0" borderId="16" xfId="1" applyFont="1" applyBorder="1"/>
    <xf numFmtId="43" fontId="0" fillId="0" borderId="18" xfId="1" applyFont="1" applyBorder="1"/>
    <xf numFmtId="43" fontId="0" fillId="8" borderId="15" xfId="1" applyFont="1" applyFill="1" applyBorder="1"/>
    <xf numFmtId="43" fontId="0" fillId="0" borderId="63" xfId="1" applyFont="1" applyBorder="1"/>
    <xf numFmtId="43" fontId="0" fillId="0" borderId="14" xfId="1" applyFont="1" applyBorder="1"/>
    <xf numFmtId="43" fontId="0" fillId="0" borderId="67" xfId="1" applyFont="1" applyBorder="1"/>
    <xf numFmtId="43" fontId="0" fillId="8" borderId="18" xfId="1" applyFont="1" applyFill="1" applyBorder="1"/>
    <xf numFmtId="43" fontId="1" fillId="8" borderId="15" xfId="1" applyFont="1" applyFill="1" applyBorder="1"/>
    <xf numFmtId="43" fontId="0" fillId="3" borderId="18" xfId="1" applyFont="1" applyFill="1" applyBorder="1"/>
    <xf numFmtId="43" fontId="0" fillId="3" borderId="63" xfId="1" applyFont="1" applyFill="1" applyBorder="1"/>
    <xf numFmtId="43" fontId="0" fillId="3" borderId="14" xfId="1" applyFont="1" applyFill="1" applyBorder="1"/>
    <xf numFmtId="43" fontId="27" fillId="0" borderId="100" xfId="1" applyFont="1" applyBorder="1"/>
    <xf numFmtId="43" fontId="0" fillId="3" borderId="16" xfId="1" applyFont="1" applyFill="1" applyBorder="1"/>
    <xf numFmtId="43" fontId="0" fillId="4" borderId="18" xfId="1" applyFont="1" applyFill="1" applyBorder="1"/>
    <xf numFmtId="43" fontId="0" fillId="4" borderId="63" xfId="1" applyFont="1" applyFill="1" applyBorder="1"/>
    <xf numFmtId="43" fontId="0" fillId="4" borderId="14" xfId="1" applyFont="1" applyFill="1" applyBorder="1"/>
    <xf numFmtId="43" fontId="0" fillId="4" borderId="16" xfId="1" applyFont="1" applyFill="1" applyBorder="1"/>
    <xf numFmtId="43" fontId="0" fillId="0" borderId="15" xfId="1" applyFont="1" applyBorder="1"/>
    <xf numFmtId="165" fontId="0" fillId="0" borderId="0" xfId="1" applyNumberFormat="1" applyFont="1" applyFill="1"/>
    <xf numFmtId="165" fontId="1" fillId="0" borderId="20" xfId="1" applyNumberFormat="1" applyFont="1" applyFill="1" applyBorder="1" applyAlignment="1">
      <alignment vertical="center"/>
    </xf>
    <xf numFmtId="165" fontId="1" fillId="0" borderId="50" xfId="1" applyNumberFormat="1" applyFont="1" applyFill="1" applyBorder="1" applyAlignment="1">
      <alignment horizontal="center" vertical="center" wrapText="1"/>
    </xf>
    <xf numFmtId="165" fontId="6" fillId="0" borderId="53" xfId="1" applyNumberFormat="1" applyFont="1" applyFill="1" applyBorder="1" applyAlignment="1">
      <alignment horizontal="center" vertical="center"/>
    </xf>
    <xf numFmtId="165" fontId="2" fillId="0" borderId="27" xfId="1" applyNumberFormat="1" applyFont="1" applyFill="1" applyBorder="1" applyAlignment="1">
      <alignment horizontal="center" vertical="center"/>
    </xf>
    <xf numFmtId="165" fontId="1" fillId="0" borderId="32" xfId="1" applyNumberFormat="1" applyFont="1" applyFill="1" applyBorder="1" applyAlignment="1">
      <alignment horizontal="right" vertical="center"/>
    </xf>
    <xf numFmtId="165" fontId="7" fillId="0" borderId="58" xfId="1" applyNumberFormat="1" applyFont="1" applyFill="1" applyBorder="1" applyAlignment="1">
      <alignment horizontal="right" vertical="center"/>
    </xf>
    <xf numFmtId="165" fontId="7" fillId="0" borderId="32" xfId="1" applyNumberFormat="1" applyFont="1" applyFill="1" applyBorder="1" applyAlignment="1">
      <alignment horizontal="right" vertical="center"/>
    </xf>
    <xf numFmtId="165" fontId="1" fillId="0" borderId="48" xfId="1" applyNumberFormat="1" applyFont="1" applyFill="1" applyBorder="1" applyAlignment="1">
      <alignment horizontal="right" vertical="center"/>
    </xf>
    <xf numFmtId="165" fontId="1" fillId="0" borderId="0" xfId="1" applyNumberFormat="1" applyFont="1" applyFill="1" applyAlignment="1">
      <alignment horizontal="right"/>
    </xf>
    <xf numFmtId="3" fontId="1" fillId="0" borderId="27" xfId="0" applyNumberFormat="1" applyFont="1" applyBorder="1" applyAlignment="1">
      <alignment horizontal="center" vertical="center" wrapText="1"/>
    </xf>
    <xf numFmtId="3" fontId="6" fillId="0" borderId="29" xfId="0" applyNumberFormat="1" applyFont="1" applyBorder="1" applyAlignment="1">
      <alignment horizontal="center" vertical="center"/>
    </xf>
    <xf numFmtId="3" fontId="6" fillId="0" borderId="27" xfId="0" applyNumberFormat="1" applyFont="1" applyBorder="1" applyAlignment="1">
      <alignment horizontal="center" vertical="center"/>
    </xf>
    <xf numFmtId="3" fontId="11" fillId="0" borderId="32" xfId="0" applyNumberFormat="1" applyFont="1" applyBorder="1" applyAlignment="1">
      <alignment horizontal="center" vertical="center"/>
    </xf>
    <xf numFmtId="171" fontId="1" fillId="0" borderId="32" xfId="0" applyNumberFormat="1" applyFont="1" applyBorder="1" applyAlignment="1">
      <alignment horizontal="center" vertical="center"/>
    </xf>
    <xf numFmtId="171" fontId="11" fillId="0" borderId="37" xfId="0" applyNumberFormat="1" applyFont="1" applyBorder="1" applyAlignment="1">
      <alignment horizontal="center" vertical="center"/>
    </xf>
    <xf numFmtId="171" fontId="1" fillId="0" borderId="32" xfId="0" applyNumberFormat="1" applyFont="1" applyBorder="1" applyAlignment="1">
      <alignment vertical="center"/>
    </xf>
    <xf numFmtId="171" fontId="1" fillId="0" borderId="37" xfId="0" applyNumberFormat="1" applyFont="1" applyBorder="1" applyAlignment="1">
      <alignment vertical="center"/>
    </xf>
    <xf numFmtId="171" fontId="7" fillId="0" borderId="41" xfId="0" applyNumberFormat="1" applyFont="1" applyBorder="1" applyAlignment="1">
      <alignment vertical="center"/>
    </xf>
    <xf numFmtId="171" fontId="1" fillId="0" borderId="29" xfId="0" applyNumberFormat="1" applyFont="1" applyBorder="1" applyAlignment="1">
      <alignment vertical="center"/>
    </xf>
    <xf numFmtId="171" fontId="7" fillId="0" borderId="32" xfId="0" applyNumberFormat="1" applyFont="1" applyBorder="1" applyAlignment="1">
      <alignment vertical="center"/>
    </xf>
    <xf numFmtId="3" fontId="7" fillId="0" borderId="32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4" fontId="24" fillId="0" borderId="0" xfId="0" applyNumberFormat="1" applyFont="1"/>
    <xf numFmtId="43" fontId="0" fillId="0" borderId="0" xfId="1" applyFont="1" applyFill="1"/>
    <xf numFmtId="43" fontId="1" fillId="0" borderId="15" xfId="1" applyFont="1" applyBorder="1"/>
    <xf numFmtId="43" fontId="1" fillId="3" borderId="15" xfId="1" applyFont="1" applyFill="1" applyBorder="1"/>
    <xf numFmtId="43" fontId="1" fillId="0" borderId="68" xfId="1" applyFont="1" applyBorder="1"/>
    <xf numFmtId="43" fontId="0" fillId="3" borderId="15" xfId="1" applyFont="1" applyFill="1" applyBorder="1"/>
    <xf numFmtId="43" fontId="0" fillId="6" borderId="15" xfId="1" applyFont="1" applyFill="1" applyBorder="1"/>
    <xf numFmtId="4" fontId="17" fillId="0" borderId="0" xfId="0" applyNumberFormat="1" applyFont="1"/>
    <xf numFmtId="4" fontId="22" fillId="0" borderId="0" xfId="0" applyNumberFormat="1" applyFont="1"/>
    <xf numFmtId="43" fontId="0" fillId="4" borderId="67" xfId="1" applyFont="1" applyFill="1" applyBorder="1"/>
    <xf numFmtId="4" fontId="6" fillId="0" borderId="14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4" fontId="6" fillId="0" borderId="32" xfId="1" applyNumberFormat="1" applyFont="1" applyFill="1" applyBorder="1" applyAlignment="1">
      <alignment horizontal="center" vertical="center"/>
    </xf>
    <xf numFmtId="4" fontId="6" fillId="0" borderId="30" xfId="0" applyNumberFormat="1" applyFont="1" applyBorder="1" applyAlignment="1">
      <alignment horizontal="center" vertical="center"/>
    </xf>
    <xf numFmtId="4" fontId="1" fillId="0" borderId="14" xfId="0" applyNumberFormat="1" applyFont="1" applyBorder="1" applyAlignment="1">
      <alignment horizontal="right" vertical="center"/>
    </xf>
    <xf numFmtId="4" fontId="1" fillId="0" borderId="15" xfId="0" applyNumberFormat="1" applyFont="1" applyBorder="1" applyAlignment="1">
      <alignment horizontal="right" vertical="center"/>
    </xf>
    <xf numFmtId="4" fontId="1" fillId="0" borderId="16" xfId="0" applyNumberFormat="1" applyFont="1" applyBorder="1" applyAlignment="1">
      <alignment horizontal="right" vertical="center"/>
    </xf>
    <xf numFmtId="4" fontId="1" fillId="0" borderId="32" xfId="1" applyNumberFormat="1" applyFont="1" applyFill="1" applyBorder="1" applyAlignment="1">
      <alignment horizontal="right" vertical="center"/>
    </xf>
    <xf numFmtId="4" fontId="1" fillId="0" borderId="30" xfId="0" applyNumberFormat="1" applyFont="1" applyBorder="1" applyAlignment="1">
      <alignment horizontal="right" vertical="center"/>
    </xf>
    <xf numFmtId="4" fontId="1" fillId="0" borderId="30" xfId="1" applyNumberFormat="1" applyFont="1" applyFill="1" applyBorder="1" applyAlignment="1">
      <alignment horizontal="right" vertical="center"/>
    </xf>
    <xf numFmtId="4" fontId="1" fillId="0" borderId="38" xfId="0" applyNumberFormat="1" applyFont="1" applyBorder="1" applyAlignment="1">
      <alignment horizontal="right" vertical="center"/>
    </xf>
    <xf numFmtId="4" fontId="7" fillId="0" borderId="55" xfId="0" applyNumberFormat="1" applyFont="1" applyBorder="1" applyAlignment="1">
      <alignment horizontal="right" vertical="center"/>
    </xf>
    <xf numFmtId="4" fontId="7" fillId="0" borderId="56" xfId="0" applyNumberFormat="1" applyFont="1" applyBorder="1" applyAlignment="1">
      <alignment horizontal="right" vertical="center"/>
    </xf>
    <xf numFmtId="4" fontId="7" fillId="0" borderId="57" xfId="0" applyNumberFormat="1" applyFont="1" applyBorder="1" applyAlignment="1">
      <alignment horizontal="right" vertical="center"/>
    </xf>
    <xf numFmtId="4" fontId="7" fillId="0" borderId="58" xfId="1" applyNumberFormat="1" applyFont="1" applyFill="1" applyBorder="1" applyAlignment="1">
      <alignment horizontal="right" vertical="center"/>
    </xf>
    <xf numFmtId="4" fontId="7" fillId="0" borderId="59" xfId="0" applyNumberFormat="1" applyFont="1" applyBorder="1" applyAlignment="1">
      <alignment horizontal="right" vertical="center"/>
    </xf>
    <xf numFmtId="43" fontId="0" fillId="8" borderId="97" xfId="1" applyFont="1" applyFill="1" applyBorder="1"/>
    <xf numFmtId="43" fontId="1" fillId="0" borderId="0" xfId="1" applyFont="1" applyFill="1"/>
    <xf numFmtId="43" fontId="7" fillId="0" borderId="0" xfId="1" applyFont="1" applyFill="1"/>
    <xf numFmtId="3" fontId="1" fillId="7" borderId="0" xfId="0" applyNumberFormat="1" applyFont="1" applyFill="1"/>
    <xf numFmtId="3" fontId="0" fillId="7" borderId="0" xfId="0" applyNumberFormat="1" applyFill="1"/>
    <xf numFmtId="43" fontId="17" fillId="0" borderId="0" xfId="1" applyFont="1"/>
    <xf numFmtId="43" fontId="15" fillId="0" borderId="0" xfId="1" applyFont="1"/>
    <xf numFmtId="165" fontId="15" fillId="0" borderId="0" xfId="1" applyNumberFormat="1" applyFont="1"/>
    <xf numFmtId="43" fontId="1" fillId="0" borderId="18" xfId="1" applyFont="1" applyBorder="1"/>
    <xf numFmtId="43" fontId="1" fillId="6" borderId="15" xfId="1" applyFont="1" applyFill="1" applyBorder="1"/>
    <xf numFmtId="43" fontId="1" fillId="0" borderId="63" xfId="1" applyFont="1" applyBorder="1"/>
    <xf numFmtId="43" fontId="1" fillId="0" borderId="14" xfId="1" applyFont="1" applyBorder="1"/>
    <xf numFmtId="43" fontId="1" fillId="3" borderId="18" xfId="1" applyFont="1" applyFill="1" applyBorder="1"/>
    <xf numFmtId="43" fontId="15" fillId="0" borderId="72" xfId="1" applyFont="1" applyBorder="1"/>
    <xf numFmtId="171" fontId="1" fillId="0" borderId="0" xfId="0" applyNumberFormat="1" applyFont="1" applyAlignment="1">
      <alignment vertical="center"/>
    </xf>
    <xf numFmtId="171" fontId="1" fillId="0" borderId="18" xfId="0" applyNumberFormat="1" applyFont="1" applyBorder="1" applyAlignment="1">
      <alignment vertical="center"/>
    </xf>
    <xf numFmtId="4" fontId="1" fillId="0" borderId="14" xfId="1" applyNumberFormat="1" applyFont="1" applyFill="1" applyBorder="1" applyAlignment="1">
      <alignment horizontal="right" vertical="center"/>
    </xf>
    <xf numFmtId="4" fontId="1" fillId="0" borderId="15" xfId="1" applyNumberFormat="1" applyFont="1" applyFill="1" applyBorder="1" applyAlignment="1">
      <alignment horizontal="right" vertical="center"/>
    </xf>
    <xf numFmtId="4" fontId="1" fillId="0" borderId="16" xfId="1" applyNumberFormat="1" applyFont="1" applyFill="1" applyBorder="1" applyAlignment="1">
      <alignment horizontal="right" vertical="center"/>
    </xf>
    <xf numFmtId="4" fontId="1" fillId="0" borderId="39" xfId="1" applyNumberFormat="1" applyFont="1" applyFill="1" applyBorder="1" applyAlignment="1">
      <alignment horizontal="right" vertical="center"/>
    </xf>
    <xf numFmtId="3" fontId="1" fillId="7" borderId="72" xfId="0" applyNumberFormat="1" applyFont="1" applyFill="1" applyBorder="1"/>
    <xf numFmtId="14" fontId="0" fillId="0" borderId="0" xfId="0" applyNumberFormat="1"/>
    <xf numFmtId="14" fontId="4" fillId="3" borderId="0" xfId="0" applyNumberFormat="1" applyFont="1" applyFill="1" applyAlignment="1">
      <alignment vertical="center"/>
    </xf>
    <xf numFmtId="174" fontId="0" fillId="3" borderId="0" xfId="0" applyNumberFormat="1" applyFill="1"/>
    <xf numFmtId="43" fontId="1" fillId="0" borderId="64" xfId="1" applyFont="1" applyBorder="1"/>
    <xf numFmtId="43" fontId="1" fillId="0" borderId="35" xfId="1" applyFont="1" applyBorder="1"/>
    <xf numFmtId="43" fontId="1" fillId="0" borderId="36" xfId="1" applyFont="1" applyBorder="1"/>
    <xf numFmtId="43" fontId="1" fillId="0" borderId="13" xfId="1" applyFont="1" applyBorder="1"/>
    <xf numFmtId="43" fontId="1" fillId="0" borderId="4" xfId="1" applyFont="1" applyBorder="1"/>
    <xf numFmtId="43" fontId="7" fillId="0" borderId="9" xfId="1" applyFont="1" applyBorder="1"/>
    <xf numFmtId="43" fontId="7" fillId="0" borderId="10" xfId="1" applyFont="1" applyBorder="1"/>
    <xf numFmtId="43" fontId="7" fillId="0" borderId="11" xfId="1" applyFont="1" applyBorder="1"/>
    <xf numFmtId="43" fontId="1" fillId="0" borderId="17" xfId="1" applyFont="1" applyBorder="1"/>
    <xf numFmtId="43" fontId="0" fillId="4" borderId="64" xfId="1" applyFont="1" applyFill="1" applyBorder="1"/>
    <xf numFmtId="43" fontId="0" fillId="4" borderId="35" xfId="1" applyFont="1" applyFill="1" applyBorder="1"/>
    <xf numFmtId="43" fontId="0" fillId="4" borderId="34" xfId="1" applyFont="1" applyFill="1" applyBorder="1"/>
    <xf numFmtId="43" fontId="0" fillId="4" borderId="70" xfId="1" applyFont="1" applyFill="1" applyBorder="1"/>
    <xf numFmtId="43" fontId="0" fillId="3" borderId="68" xfId="1" applyFont="1" applyFill="1" applyBorder="1"/>
    <xf numFmtId="43" fontId="1" fillId="0" borderId="14" xfId="1" applyFont="1" applyBorder="1" applyAlignment="1">
      <alignment horizontal="right" vertical="center"/>
    </xf>
    <xf numFmtId="43" fontId="1" fillId="0" borderId="9" xfId="1" applyFont="1" applyBorder="1" applyAlignment="1">
      <alignment vertical="center"/>
    </xf>
    <xf numFmtId="43" fontId="1" fillId="0" borderId="11" xfId="1" applyFont="1" applyBorder="1" applyAlignment="1">
      <alignment vertical="center"/>
    </xf>
    <xf numFmtId="43" fontId="1" fillId="3" borderId="66" xfId="1" applyFont="1" applyFill="1" applyBorder="1" applyAlignment="1">
      <alignment vertical="center"/>
    </xf>
    <xf numFmtId="43" fontId="0" fillId="3" borderId="0" xfId="1" applyFont="1" applyFill="1"/>
    <xf numFmtId="174" fontId="0" fillId="0" borderId="0" xfId="0" applyNumberFormat="1"/>
    <xf numFmtId="172" fontId="0" fillId="0" borderId="68" xfId="0" applyNumberFormat="1" applyBorder="1"/>
    <xf numFmtId="172" fontId="0" fillId="0" borderId="16" xfId="0" applyNumberFormat="1" applyBorder="1"/>
    <xf numFmtId="172" fontId="0" fillId="6" borderId="0" xfId="0" applyNumberFormat="1" applyFill="1"/>
    <xf numFmtId="172" fontId="0" fillId="6" borderId="0" xfId="1" applyNumberFormat="1" applyFont="1" applyFill="1"/>
    <xf numFmtId="0" fontId="1" fillId="0" borderId="72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4" fillId="0" borderId="72" xfId="0" applyNumberFormat="1" applyFont="1" applyBorder="1" applyAlignment="1">
      <alignment vertical="center"/>
    </xf>
    <xf numFmtId="3" fontId="1" fillId="9" borderId="0" xfId="0" applyNumberFormat="1" applyFont="1" applyFill="1"/>
    <xf numFmtId="3" fontId="0" fillId="9" borderId="0" xfId="0" applyNumberFormat="1" applyFill="1"/>
    <xf numFmtId="3" fontId="1" fillId="9" borderId="72" xfId="0" applyNumberFormat="1" applyFont="1" applyFill="1" applyBorder="1"/>
    <xf numFmtId="43" fontId="22" fillId="0" borderId="0" xfId="1" applyFont="1"/>
    <xf numFmtId="3" fontId="4" fillId="0" borderId="0" xfId="0" applyNumberFormat="1" applyFont="1" applyAlignment="1">
      <alignment vertical="center"/>
    </xf>
    <xf numFmtId="3" fontId="1" fillId="9" borderId="0" xfId="0" applyNumberFormat="1" applyFont="1" applyFill="1" applyAlignment="1">
      <alignment horizontal="right"/>
    </xf>
    <xf numFmtId="3" fontId="1" fillId="8" borderId="0" xfId="0" applyNumberFormat="1" applyFont="1" applyFill="1"/>
    <xf numFmtId="3" fontId="6" fillId="8" borderId="0" xfId="0" applyNumberFormat="1" applyFont="1" applyFill="1" applyAlignment="1">
      <alignment horizontal="center"/>
    </xf>
    <xf numFmtId="3" fontId="1" fillId="8" borderId="72" xfId="0" applyNumberFormat="1" applyFont="1" applyFill="1" applyBorder="1"/>
    <xf numFmtId="165" fontId="15" fillId="8" borderId="0" xfId="1" applyNumberFormat="1" applyFont="1" applyFill="1"/>
    <xf numFmtId="3" fontId="15" fillId="8" borderId="0" xfId="0" applyNumberFormat="1" applyFont="1" applyFill="1"/>
    <xf numFmtId="0" fontId="1" fillId="8" borderId="0" xfId="0" applyFont="1" applyFill="1"/>
    <xf numFmtId="43" fontId="15" fillId="0" borderId="101" xfId="1" applyFont="1" applyBorder="1"/>
    <xf numFmtId="165" fontId="1" fillId="8" borderId="72" xfId="0" applyNumberFormat="1" applyFont="1" applyFill="1" applyBorder="1"/>
    <xf numFmtId="174" fontId="7" fillId="0" borderId="0" xfId="0" applyNumberFormat="1" applyFont="1"/>
    <xf numFmtId="172" fontId="0" fillId="0" borderId="0" xfId="0" applyNumberFormat="1"/>
    <xf numFmtId="43" fontId="1" fillId="0" borderId="0" xfId="0" applyNumberFormat="1" applyFont="1"/>
    <xf numFmtId="43" fontId="17" fillId="0" borderId="72" xfId="1" applyFont="1" applyBorder="1"/>
    <xf numFmtId="43" fontId="7" fillId="0" borderId="21" xfId="1" applyFont="1" applyBorder="1"/>
    <xf numFmtId="0" fontId="4" fillId="0" borderId="72" xfId="0" applyFont="1" applyBorder="1" applyAlignment="1">
      <alignment vertical="center"/>
    </xf>
    <xf numFmtId="3" fontId="7" fillId="7" borderId="72" xfId="0" applyNumberFormat="1" applyFont="1" applyFill="1" applyBorder="1"/>
    <xf numFmtId="3" fontId="7" fillId="8" borderId="72" xfId="0" applyNumberFormat="1" applyFont="1" applyFill="1" applyBorder="1"/>
    <xf numFmtId="3" fontId="7" fillId="9" borderId="72" xfId="0" applyNumberFormat="1" applyFont="1" applyFill="1" applyBorder="1"/>
    <xf numFmtId="3" fontId="2" fillId="9" borderId="0" xfId="0" applyNumberFormat="1" applyFont="1" applyFill="1"/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left"/>
    </xf>
    <xf numFmtId="3" fontId="1" fillId="0" borderId="22" xfId="0" applyNumberFormat="1" applyFont="1" applyBorder="1" applyAlignment="1">
      <alignment horizontal="center" vertical="center"/>
    </xf>
    <xf numFmtId="3" fontId="1" fillId="0" borderId="23" xfId="0" applyNumberFormat="1" applyFont="1" applyBorder="1" applyAlignment="1">
      <alignment horizontal="center" vertical="center"/>
    </xf>
    <xf numFmtId="3" fontId="1" fillId="0" borderId="24" xfId="0" applyNumberFormat="1" applyFont="1" applyBorder="1" applyAlignment="1">
      <alignment horizontal="center" vertical="center"/>
    </xf>
    <xf numFmtId="3" fontId="1" fillId="0" borderId="73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7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0" fillId="3" borderId="22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3" borderId="19" xfId="0" applyFill="1" applyBorder="1" applyAlignment="1">
      <alignment horizontal="center" wrapText="1"/>
    </xf>
    <xf numFmtId="0" fontId="0" fillId="3" borderId="20" xfId="0" applyFill="1" applyBorder="1" applyAlignment="1">
      <alignment horizontal="center" wrapText="1"/>
    </xf>
    <xf numFmtId="0" fontId="0" fillId="3" borderId="79" xfId="0" applyFill="1" applyBorder="1" applyAlignment="1">
      <alignment horizontal="center" wrapText="1"/>
    </xf>
    <xf numFmtId="0" fontId="0" fillId="3" borderId="19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0" fillId="3" borderId="79" xfId="0" applyFill="1" applyBorder="1" applyAlignment="1">
      <alignment horizontal="center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79" xfId="0" applyBorder="1" applyAlignment="1">
      <alignment horizontal="center" wrapText="1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79" xfId="0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79" xfId="0" applyFill="1" applyBorder="1" applyAlignment="1">
      <alignment horizontal="center"/>
    </xf>
    <xf numFmtId="0" fontId="0" fillId="4" borderId="19" xfId="0" applyFill="1" applyBorder="1" applyAlignment="1">
      <alignment horizontal="center" wrapText="1"/>
    </xf>
    <xf numFmtId="0" fontId="0" fillId="4" borderId="20" xfId="0" applyFill="1" applyBorder="1" applyAlignment="1">
      <alignment horizontal="center" wrapText="1"/>
    </xf>
    <xf numFmtId="0" fontId="0" fillId="4" borderId="79" xfId="0" applyFill="1" applyBorder="1" applyAlignment="1">
      <alignment horizontal="center" wrapText="1"/>
    </xf>
    <xf numFmtId="0" fontId="0" fillId="4" borderId="22" xfId="0" applyFill="1" applyBorder="1" applyAlignment="1">
      <alignment horizontal="center"/>
    </xf>
    <xf numFmtId="0" fontId="0" fillId="4" borderId="23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79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3" borderId="19" xfId="0" applyFont="1" applyFill="1" applyBorder="1" applyAlignment="1">
      <alignment horizontal="center" wrapText="1"/>
    </xf>
    <xf numFmtId="0" fontId="1" fillId="3" borderId="20" xfId="0" applyFont="1" applyFill="1" applyBorder="1" applyAlignment="1">
      <alignment horizontal="center" wrapText="1"/>
    </xf>
    <xf numFmtId="0" fontId="1" fillId="3" borderId="79" xfId="0" applyFont="1" applyFill="1" applyBorder="1" applyAlignment="1">
      <alignment horizontal="center" wrapText="1"/>
    </xf>
    <xf numFmtId="0" fontId="1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</cellXfs>
  <cellStyles count="2">
    <cellStyle name="Migliaia" xfId="1" builtinId="3"/>
    <cellStyle name="Normale" xfId="0" builtinId="0"/>
  </cellStyles>
  <dxfs count="36"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d/mm/yyyy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d/mm/yyyy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973DCF-92C0-4A04-8352-A27D1D1C421F}" name="Tabella1" displayName="Tabella1" ref="B27:H55" totalsRowShown="0">
  <autoFilter ref="B27:H55" xr:uid="{85973DCF-92C0-4A04-8352-A27D1D1C421F}"/>
  <sortState xmlns:xlrd2="http://schemas.microsoft.com/office/spreadsheetml/2017/richdata2" ref="B28:H55">
    <sortCondition ref="D3:D31"/>
  </sortState>
  <tableColumns count="7">
    <tableColumn id="1" xr3:uid="{588ED79C-2E8C-48BF-8952-2513D5E57F1B}" name="Data contabile" dataDxfId="35"/>
    <tableColumn id="2" xr3:uid="{A6C242BB-B709-4B02-8EEF-EFCEE6431BEB}" name="Movimento"/>
    <tableColumn id="3" xr3:uid="{CA7BA355-CE19-4672-AEFE-B3E69F88CB9F}" name="Importo"/>
    <tableColumn id="4" xr3:uid="{92F76C96-D870-4567-BA5F-515F20AED12A}" name="Descrizione"/>
    <tableColumn id="5" xr3:uid="{085D8985-5CE3-4B19-8B63-0D25CC51D183}" name="Categoria/sottocategoria"/>
    <tableColumn id="6" xr3:uid="{2A2EB2DD-3E7D-4FCE-92C0-B3EA91C89626}" name="Conti"/>
    <tableColumn id="7" xr3:uid="{346720DE-B555-4871-8920-D14FB2033F49}" name="Causal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8EE5F05-E60E-4A76-929F-2FA078235A32}" name="Tabella10" displayName="Tabella10" ref="B29:H30" totalsRowShown="0">
  <autoFilter ref="B29:H30" xr:uid="{B8EE5F05-E60E-4A76-929F-2FA078235A32}"/>
  <sortState xmlns:xlrd2="http://schemas.microsoft.com/office/spreadsheetml/2017/richdata2" ref="B30:H30">
    <sortCondition ref="D3:D4"/>
  </sortState>
  <tableColumns count="7">
    <tableColumn id="1" xr3:uid="{B0DA7F74-694A-4D96-9C1F-A3A702A45F88}" name="Data contabile" dataDxfId="12"/>
    <tableColumn id="2" xr3:uid="{E8B27263-85CD-4ED2-957E-B0A7E2276497}" name="Movimento"/>
    <tableColumn id="3" xr3:uid="{6CD8558B-CF9F-4DEA-9F51-8F93002B22C2}" name="Importo"/>
    <tableColumn id="4" xr3:uid="{CC0CD880-58C5-4D24-A000-AFC8534F6078}" name="Descrizione"/>
    <tableColumn id="5" xr3:uid="{93DABBF6-E3B6-4934-9C56-E2D6C0494E20}" name="Categoria/sottocategoria"/>
    <tableColumn id="6" xr3:uid="{2EEAC859-A5D1-46D1-9C2B-EC01C189EBED}" name="Conti"/>
    <tableColumn id="7" xr3:uid="{7F32E16E-7CF8-4158-82DA-D44B40A5E385}" name="Causal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761D6D9-2191-46FA-8A01-CB6246C3DA49}" name="Tabella11" displayName="Tabella11" ref="B26:H29" totalsRowShown="0">
  <autoFilter ref="B26:H29" xr:uid="{F761D6D9-2191-46FA-8A01-CB6246C3DA49}"/>
  <sortState xmlns:xlrd2="http://schemas.microsoft.com/office/spreadsheetml/2017/richdata2" ref="B27:H29">
    <sortCondition ref="D3:D6"/>
  </sortState>
  <tableColumns count="7">
    <tableColumn id="1" xr3:uid="{6108ECC5-8825-4AA3-BE59-C2DBD79A3385}" name="Data contabile" dataDxfId="11"/>
    <tableColumn id="2" xr3:uid="{9D3D2214-66BA-4333-9187-A17958F320DD}" name="Movimento"/>
    <tableColumn id="3" xr3:uid="{F9DEC690-E21D-4B1F-90E1-9E862A706BD3}" name="Importo"/>
    <tableColumn id="4" xr3:uid="{C2A47A1E-5325-4142-B0A4-6EA078DC2A14}" name="Descrizione"/>
    <tableColumn id="5" xr3:uid="{CEB39B5D-053C-4C1D-8E11-7510790C7A54}" name="Categoria/sottocategoria"/>
    <tableColumn id="6" xr3:uid="{11A4A5D8-0F23-4BBA-BA93-FE89D4B18C8A}" name="Conti"/>
    <tableColumn id="7" xr3:uid="{FFE420E6-0C6A-482F-AA60-8A86364E2333}" name="Causale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9F528C7-01F3-4CA1-8B27-1A95077C4FC7}" name="Tabella12" displayName="Tabella12" ref="B26:H28" totalsRowShown="0">
  <autoFilter ref="B26:H28" xr:uid="{A9F528C7-01F3-4CA1-8B27-1A95077C4FC7}"/>
  <sortState xmlns:xlrd2="http://schemas.microsoft.com/office/spreadsheetml/2017/richdata2" ref="B27:H28">
    <sortCondition ref="D3:D5"/>
  </sortState>
  <tableColumns count="7">
    <tableColumn id="1" xr3:uid="{9B9BFC61-0441-4136-ACF7-28A2DBF55882}" name="Data contabile" dataDxfId="10"/>
    <tableColumn id="2" xr3:uid="{D99E065A-684B-4496-A059-B794C2964748}" name="Movimento"/>
    <tableColumn id="3" xr3:uid="{5A8588AE-4170-4D05-8A73-A33E4E729032}" name="Importo" dataCellStyle="Migliaia"/>
    <tableColumn id="4" xr3:uid="{2441C853-577C-4881-AA74-BDFD3371AB76}" name="Descrizione"/>
    <tableColumn id="5" xr3:uid="{03B30254-E242-472A-80E8-0F2CFD3ED4CD}" name="Categoria/sottocategoria"/>
    <tableColumn id="6" xr3:uid="{4CB29275-164F-42DC-AE00-5A722EBB4178}" name="Conti"/>
    <tableColumn id="7" xr3:uid="{534D1329-FCE8-4FBE-8D98-05A23FE7873B}" name="Causale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1657C03-6B59-4200-AF7B-BB138352F4B5}" name="Tabella13" displayName="Tabella13" ref="B26:H28" totalsRowShown="0">
  <autoFilter ref="B26:H28" xr:uid="{31657C03-6B59-4200-AF7B-BB138352F4B5}"/>
  <sortState xmlns:xlrd2="http://schemas.microsoft.com/office/spreadsheetml/2017/richdata2" ref="B27:H28">
    <sortCondition ref="D3:D5"/>
  </sortState>
  <tableColumns count="7">
    <tableColumn id="1" xr3:uid="{72051DA8-9DB0-476E-8E1C-30A8DC9DE454}" name="Data contabile" dataDxfId="9"/>
    <tableColumn id="2" xr3:uid="{E2BD57C6-21BF-4585-8EB8-2F3A496E2DF5}" name="Movimento"/>
    <tableColumn id="3" xr3:uid="{8D1B156A-E552-4440-A4C4-A6179E484A23}" name="Importo" dataCellStyle="Migliaia"/>
    <tableColumn id="4" xr3:uid="{CE65E910-2D12-40F9-9D3B-74450AEBC33C}" name="Descrizione"/>
    <tableColumn id="5" xr3:uid="{C530E502-4745-478A-B979-B3AFEED27695}" name="Categoria/sottocategoria"/>
    <tableColumn id="6" xr3:uid="{CD7C8CDC-69CB-4B5D-87C4-281A7987AFE6}" name="Conti"/>
    <tableColumn id="7" xr3:uid="{49F041DE-2F2A-4C6F-84E3-C028BDAC98FD}" name="Causal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621F5A0-E28F-4898-A2C5-11A201785ADE}" name="Tabella14" displayName="Tabella14" ref="B27:H28" totalsRowShown="0">
  <autoFilter ref="B27:H28" xr:uid="{2621F5A0-E28F-4898-A2C5-11A201785ADE}"/>
  <sortState xmlns:xlrd2="http://schemas.microsoft.com/office/spreadsheetml/2017/richdata2" ref="B28:H28">
    <sortCondition ref="D3:D4"/>
  </sortState>
  <tableColumns count="7">
    <tableColumn id="1" xr3:uid="{7D9F0242-9CBA-4D18-9C89-970016DE32C7}" name="Data contabile" dataDxfId="8"/>
    <tableColumn id="2" xr3:uid="{CA70779E-63CC-476A-ABF4-D9C100ABECD3}" name="Movimento"/>
    <tableColumn id="3" xr3:uid="{3B09F72E-F5DF-45DD-B93D-964437E5211B}" name="Importo"/>
    <tableColumn id="4" xr3:uid="{00DFC0F6-9652-48FB-9164-75365D2933C1}" name="Descrizione"/>
    <tableColumn id="5" xr3:uid="{6FA6FB79-6A74-41E4-A9E1-F78B846DE15D}" name="Categoria/sottocategoria"/>
    <tableColumn id="6" xr3:uid="{42297EF0-290D-48A4-975B-1AAA6E6D3538}" name="Conti"/>
    <tableColumn id="7" xr3:uid="{3AF135D4-A91D-4A18-A1DC-954648C8D929}" name="Causale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1FC9EDC3-D7FD-4D02-BE8A-07668780B139}" name="Tabella15" displayName="Tabella15" ref="B27:H31" totalsRowShown="0">
  <autoFilter ref="B27:H31" xr:uid="{1FC9EDC3-D7FD-4D02-BE8A-07668780B139}"/>
  <sortState xmlns:xlrd2="http://schemas.microsoft.com/office/spreadsheetml/2017/richdata2" ref="B28:H31">
    <sortCondition ref="D3:D7"/>
  </sortState>
  <tableColumns count="7">
    <tableColumn id="1" xr3:uid="{D757DA3B-19BC-4BF9-841A-CAF74F40EBB3}" name="Data contabile" dataDxfId="7"/>
    <tableColumn id="2" xr3:uid="{A1DF86FE-8B66-4F36-8237-6C22618FD5BD}" name="Movimento"/>
    <tableColumn id="3" xr3:uid="{D4D0DAC9-350D-4E9D-BDE7-8D37BD71B9D5}" name="Importo"/>
    <tableColumn id="4" xr3:uid="{5375BCCD-A6D0-41E5-BBC0-9053C5D78F3C}" name="Descrizione"/>
    <tableColumn id="5" xr3:uid="{D4DDC07C-3C2D-492E-A7CD-E19A4E88FD62}" name="Categoria/sottocategoria"/>
    <tableColumn id="6" xr3:uid="{AB23BFDC-5D12-4299-AB4D-D5EF07CCFC4A}" name="Conti"/>
    <tableColumn id="7" xr3:uid="{DAB3797C-D1CC-49C0-9116-C484522F1027}" name="Causale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011738B-189B-4465-93BE-3B23FA29FFCF}" name="Tabella16" displayName="Tabella16" ref="B26:H31" totalsRowShown="0">
  <autoFilter ref="B26:H31" xr:uid="{B011738B-189B-4465-93BE-3B23FA29FFCF}"/>
  <sortState xmlns:xlrd2="http://schemas.microsoft.com/office/spreadsheetml/2017/richdata2" ref="B27:H31">
    <sortCondition ref="D3:D8"/>
  </sortState>
  <tableColumns count="7">
    <tableColumn id="1" xr3:uid="{CBCA7B33-A7F2-4B72-B982-64E18C60E359}" name="Data contabile" dataDxfId="6"/>
    <tableColumn id="2" xr3:uid="{F423D381-0994-4865-888D-9EEC7EC86266}" name="Movimento"/>
    <tableColumn id="3" xr3:uid="{15921982-A5F9-46BE-B8A6-74E6FC72211B}" name="Importo"/>
    <tableColumn id="4" xr3:uid="{CBF74A78-E799-4035-901C-8EDF476780F4}" name="Descrizione"/>
    <tableColumn id="5" xr3:uid="{276F3F6F-89B1-4F85-AE8B-2BE01A01C3D7}" name="Categoria/sottocategoria"/>
    <tableColumn id="6" xr3:uid="{4D671C2B-DA40-46CF-97F7-0A7EFC285A0C}" name="Conti"/>
    <tableColumn id="7" xr3:uid="{CA69408F-94D5-4C44-8242-951991BBFD26}" name="Causale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C462868-27D2-43DA-A228-BACAD864C106}" name="Tabella17" displayName="Tabella17" ref="B29:H33" totalsRowShown="0">
  <autoFilter ref="B29:H33" xr:uid="{DC462868-27D2-43DA-A228-BACAD864C106}"/>
  <sortState xmlns:xlrd2="http://schemas.microsoft.com/office/spreadsheetml/2017/richdata2" ref="B30:H33">
    <sortCondition ref="D3:D7"/>
  </sortState>
  <tableColumns count="7">
    <tableColumn id="1" xr3:uid="{DE35019C-C379-4896-BE8F-611011BED00B}" name="Data contabile" dataDxfId="5"/>
    <tableColumn id="2" xr3:uid="{CEA6C6A0-3850-4B24-82D0-50B55A4121CE}" name="Movimento"/>
    <tableColumn id="3" xr3:uid="{791C9183-467D-4257-A1DB-5D0C4D7AE2C4}" name="Importo"/>
    <tableColumn id="4" xr3:uid="{DCD622FC-D57B-426B-9BE5-80BE28C80131}" name="Descrizione"/>
    <tableColumn id="5" xr3:uid="{24F7BA31-B2E9-4DC3-ADB4-91CB75F0ABEC}" name="Categoria/sottocategoria"/>
    <tableColumn id="6" xr3:uid="{887FB59D-1D13-4BF9-AA4C-88A4C595E3FA}" name="Conti"/>
    <tableColumn id="7" xr3:uid="{D64922EB-CAB5-4B7C-98DA-4C5E2184E03F}" name="Causale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0EAF846-5DFD-494F-AAE3-6CF95B896D06}" name="Tabella18" displayName="Tabella18" ref="B27:H59" totalsRowShown="0">
  <autoFilter ref="B27:H59" xr:uid="{10EAF846-5DFD-494F-AAE3-6CF95B896D06}"/>
  <sortState xmlns:xlrd2="http://schemas.microsoft.com/office/spreadsheetml/2017/richdata2" ref="B28:H59">
    <sortCondition ref="D3:D35"/>
  </sortState>
  <tableColumns count="7">
    <tableColumn id="1" xr3:uid="{B161AB3E-E843-4728-9C6D-1DA2E9B21B5A}" name="Data contabile" dataDxfId="4"/>
    <tableColumn id="2" xr3:uid="{DF54415A-1261-4110-B065-C9B44D82B08C}" name="Movimento"/>
    <tableColumn id="3" xr3:uid="{B90EF280-0F50-478C-B682-6B615FF172A8}" name="Importo"/>
    <tableColumn id="4" xr3:uid="{21D984DF-FB18-45FD-885C-68E216BF3735}" name="Descrizione"/>
    <tableColumn id="5" xr3:uid="{FAE22245-D6AF-42AB-AD00-841A4083D869}" name="Categoria/sottocategoria"/>
    <tableColumn id="6" xr3:uid="{F686F4E4-9BC3-4857-8589-4D6DEAAD873C}" name="Conti"/>
    <tableColumn id="7" xr3:uid="{BDEDBD4E-5DDF-4D79-8DEA-D56CEFB410EA}" name="Causale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D2DE61F-3A11-442F-B5B9-199F75C79463}" name="Tabella19" displayName="Tabella19" ref="B27:H53" totalsRowShown="0">
  <autoFilter ref="B27:H53" xr:uid="{2D2DE61F-3A11-442F-B5B9-199F75C79463}"/>
  <sortState xmlns:xlrd2="http://schemas.microsoft.com/office/spreadsheetml/2017/richdata2" ref="B28:H53">
    <sortCondition ref="B27:B53"/>
  </sortState>
  <tableColumns count="7">
    <tableColumn id="1" xr3:uid="{F6258D02-BAA8-4E46-89C1-AF89BCCA4512}" name="Data contabile" dataDxfId="3"/>
    <tableColumn id="2" xr3:uid="{B0BA0460-DD3D-41ED-B8B9-A86E5072E036}" name="Movimento"/>
    <tableColumn id="3" xr3:uid="{F561FC74-469A-4C6D-9546-0C3244C52F2F}" name="Importo"/>
    <tableColumn id="4" xr3:uid="{FCCA5FDA-A743-405D-9EEF-9C1D91355B74}" name="Descrizione"/>
    <tableColumn id="5" xr3:uid="{884D1426-0F92-415A-A6BD-5E191E1C09E4}" name="Categoria/sottocategoria"/>
    <tableColumn id="6" xr3:uid="{89778F20-6875-4790-BFD1-E002A4A5DF59}" name="Conti"/>
    <tableColumn id="7" xr3:uid="{1A2B2A32-E523-4683-A918-9F6BECE78BEA}" name="Causal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1E0ACD8F-DED1-45FD-8E0B-FCD774FBCA34}" name="Tabella4" displayName="Tabella4" ref="B59:H63" totalsRowShown="0">
  <autoFilter ref="B59:H63" xr:uid="{1E0ACD8F-DED1-45FD-8E0B-FCD774FBCA34}"/>
  <sortState xmlns:xlrd2="http://schemas.microsoft.com/office/spreadsheetml/2017/richdata2" ref="B60:H63">
    <sortCondition ref="D3:D7"/>
  </sortState>
  <tableColumns count="7">
    <tableColumn id="1" xr3:uid="{1DA522C0-14B9-41C8-BDE9-5FCD811633C8}" name="Data contabile" dataDxfId="34"/>
    <tableColumn id="2" xr3:uid="{BA1BEFE1-271A-432A-8D50-90002085F6C6}" name="Movimento"/>
    <tableColumn id="3" xr3:uid="{C75F6E1F-A390-4DAA-AFF2-0DA793428D1F}" name="Importo"/>
    <tableColumn id="4" xr3:uid="{880DD9E1-14A0-438A-AAA9-2FDD27C92C8D}" name="Descrizione"/>
    <tableColumn id="5" xr3:uid="{5A12DB2F-9CAF-462F-84D7-4E6D880BC907}" name="Categoria/sottocategoria"/>
    <tableColumn id="6" xr3:uid="{51453BBD-5686-4191-B6E1-6BA20A383A0B}" name="Conti"/>
    <tableColumn id="7" xr3:uid="{FC9B7244-4F93-4541-A3D9-C6B95893771F}" name="Causale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7A2CB297-6B0C-4453-9C3A-0D9EB66C9105}" name="Tabella20" displayName="Tabella20" ref="B27:H31" totalsRowShown="0">
  <autoFilter ref="B27:H31" xr:uid="{7A2CB297-6B0C-4453-9C3A-0D9EB66C9105}"/>
  <sortState xmlns:xlrd2="http://schemas.microsoft.com/office/spreadsheetml/2017/richdata2" ref="B28:H31">
    <sortCondition ref="D3:D7"/>
  </sortState>
  <tableColumns count="7">
    <tableColumn id="1" xr3:uid="{0D191EC0-6658-4DE1-AD90-1865A30ADCA7}" name="Data contabile" dataDxfId="2"/>
    <tableColumn id="2" xr3:uid="{91B7FE8D-0F4A-443F-8C32-0B40F34D7E33}" name="Movimento"/>
    <tableColumn id="3" xr3:uid="{AA7A2E88-678C-4656-B552-1AEAE2F3495F}" name="Importo"/>
    <tableColumn id="4" xr3:uid="{E062CA66-56B5-4B69-B37A-AC31794FE6F6}" name="Descrizione"/>
    <tableColumn id="5" xr3:uid="{DEB839AC-42EB-4477-99D1-2EF4BF466E5F}" name="Categoria/sottocategoria"/>
    <tableColumn id="6" xr3:uid="{605579E5-9FE1-4723-AF28-F38C47F045BF}" name="Conti"/>
    <tableColumn id="7" xr3:uid="{5D2F12C3-0388-404D-8903-2595D8403C9F}" name="Causale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BB56A79-38C6-4CA1-A63E-11951877E75A}" name="Tabella21" displayName="Tabella21" ref="A23:G27" totalsRowShown="0">
  <autoFilter ref="A23:G27" xr:uid="{1BB56A79-38C6-4CA1-A63E-11951877E75A}"/>
  <sortState xmlns:xlrd2="http://schemas.microsoft.com/office/spreadsheetml/2017/richdata2" ref="A24:G27">
    <sortCondition ref="C3:C7"/>
  </sortState>
  <tableColumns count="7">
    <tableColumn id="1" xr3:uid="{2E4FA313-9781-4025-A2B7-25EC960E6C16}" name="Data contabile" dataDxfId="1"/>
    <tableColumn id="2" xr3:uid="{A4162C53-7B9B-4673-B8B6-529C6CC3C1FC}" name="Movimento"/>
    <tableColumn id="3" xr3:uid="{BC5F0B21-D151-4862-8B89-12E86BA5543B}" name="Importo"/>
    <tableColumn id="4" xr3:uid="{0612253A-5201-491E-AF14-DDA6AC319E52}" name="Descrizione"/>
    <tableColumn id="5" xr3:uid="{FD6EF76D-5DCD-4B22-BEDE-749D20242875}" name="Categoria/sottocategoria"/>
    <tableColumn id="6" xr3:uid="{C8AEE52B-AFFE-4FB0-B4BD-ED8DB658ED32}" name="Conti"/>
    <tableColumn id="7" xr3:uid="{32CED1B7-7DF2-4800-848A-9FC1895657E3}" name="Causale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E8E188B-127A-4617-8BF9-2E13C992386F}" name="Tabella22" displayName="Tabella22" ref="A23:G34" totalsRowShown="0">
  <autoFilter ref="A23:G34" xr:uid="{AE8E188B-127A-4617-8BF9-2E13C992386F}"/>
  <sortState xmlns:xlrd2="http://schemas.microsoft.com/office/spreadsheetml/2017/richdata2" ref="A24:G34">
    <sortCondition ref="C3:C14"/>
  </sortState>
  <tableColumns count="7">
    <tableColumn id="1" xr3:uid="{B556F0E8-DD00-4811-A392-670239C72FB1}" name="Data contabile" dataDxfId="0"/>
    <tableColumn id="2" xr3:uid="{4A6B5B31-CE89-43D1-A35E-28B69AC062E0}" name="Movimento"/>
    <tableColumn id="3" xr3:uid="{CF547B18-C202-4602-B930-7AA4A307B5D3}" name="Importo"/>
    <tableColumn id="4" xr3:uid="{4401436C-4D25-405E-B52A-BA3DFE5442DC}" name="Descrizione"/>
    <tableColumn id="5" xr3:uid="{876CE150-ACEC-48DE-8CFF-865F874800A2}" name="Categoria/sottocategoria"/>
    <tableColumn id="6" xr3:uid="{0DCA5CFD-503D-4122-8B4C-9CA14E9B89E2}" name="Conti"/>
    <tableColumn id="7" xr3:uid="{B80521DD-1F63-47B7-89B8-DE02B2F10770}" name="Causal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67F3EFB-EE2F-4D11-AA42-1C489CDB6036}" name="Tabella3" displayName="Tabella3" ref="B27:H28" totalsRowShown="0">
  <autoFilter ref="B27:H28" xr:uid="{467F3EFB-EE2F-4D11-AA42-1C489CDB6036}"/>
  <sortState xmlns:xlrd2="http://schemas.microsoft.com/office/spreadsheetml/2017/richdata2" ref="B28:H28">
    <sortCondition ref="D3:D4"/>
  </sortState>
  <tableColumns count="7">
    <tableColumn id="1" xr3:uid="{EC9B857A-2355-4BA0-8210-E408A467C4BA}" name="Data contabile" dataDxfId="33"/>
    <tableColumn id="2" xr3:uid="{005C4F05-2D9C-4D91-B414-964E8658AEC4}" name="Movimento"/>
    <tableColumn id="3" xr3:uid="{30736186-C214-4540-8CF8-D4CA5DADB26D}" name="Importo"/>
    <tableColumn id="4" xr3:uid="{7003027C-20EB-4A58-9100-A1F83BFCF777}" name="Descrizione"/>
    <tableColumn id="5" xr3:uid="{6DFC86FF-48C6-4E3D-ABC6-8F7EBD690A47}" name="Categoria/sottocategoria"/>
    <tableColumn id="6" xr3:uid="{4B28AB94-821D-4813-894A-790D827679D8}" name="Conti"/>
    <tableColumn id="7" xr3:uid="{7D0ECEA7-A8B6-4B76-9414-AB391A65B3A7}" name="Causal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10012F21-104A-4F74-B988-46A77D16ADEB}" name="Tabella623" displayName="Tabella623" ref="B27:H30" totalsRowShown="0">
  <autoFilter ref="B27:H30" xr:uid="{10012F21-104A-4F74-B988-46A77D16ADEB}"/>
  <sortState xmlns:xlrd2="http://schemas.microsoft.com/office/spreadsheetml/2017/richdata2" ref="B28:H30">
    <sortCondition ref="D3:D6"/>
  </sortState>
  <tableColumns count="7">
    <tableColumn id="1" xr3:uid="{F21BD16C-954A-4A68-A4E5-F24B3BC766F7}" name="Data contabile" dataDxfId="32"/>
    <tableColumn id="2" xr3:uid="{9E7131D4-D9D6-4CA6-906C-8C4A9A4044AD}" name="Movimento"/>
    <tableColumn id="3" xr3:uid="{DE5327EC-24B2-44B6-A9A0-B5B428EA5476}" name="Importo"/>
    <tableColumn id="4" xr3:uid="{AF26F829-101F-47B9-8441-43B2C0CE6F32}" name="Descrizione"/>
    <tableColumn id="5" xr3:uid="{77F6FDBE-ECC7-4E59-8661-2F892AE48EDD}" name="Categoria/sottocategoria"/>
    <tableColumn id="6" xr3:uid="{AAE8BDFE-FC20-4E22-95F1-C6BDB163FFBF}" name="Conti"/>
    <tableColumn id="7" xr3:uid="{6326ACCC-1660-4AC5-908B-D06020096A6B}" name="Causale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0EABAA-00DB-433A-83BE-39D07866FBDA}" name="Tabella5" displayName="Tabella5" ref="B27:H42" totalsRowShown="0">
  <autoFilter ref="B27:H42" xr:uid="{6C0EABAA-00DB-433A-83BE-39D07866FBDA}"/>
  <sortState xmlns:xlrd2="http://schemas.microsoft.com/office/spreadsheetml/2017/richdata2" ref="B28:H42">
    <sortCondition ref="D3:D18"/>
  </sortState>
  <tableColumns count="7">
    <tableColumn id="1" xr3:uid="{507E73F6-C0B3-4B6F-A5DF-BA3FBB455504}" name="Data contabile" dataDxfId="31"/>
    <tableColumn id="2" xr3:uid="{80342D50-A773-4069-A8D0-900CD649A098}" name="Movimento"/>
    <tableColumn id="3" xr3:uid="{5D8BE25A-E313-4AF7-BC21-58F6419290C6}" name="Importo"/>
    <tableColumn id="4" xr3:uid="{9A41E518-0B30-433A-9E0A-CCC0D14F59CC}" name="Descrizione"/>
    <tableColumn id="5" xr3:uid="{E63C7CE3-CA40-422C-AD2A-969D0A888B67}" name="Categoria/sottocategoria"/>
    <tableColumn id="6" xr3:uid="{49579FED-4B83-4B39-AE01-2DB25BFDF921}" name="Conti"/>
    <tableColumn id="7" xr3:uid="{D37012DB-E641-473A-91AE-4358E9686619}" name="Causal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3647CC2-7430-49E8-A220-A5CAA2103624}" name="Tabella6" displayName="Tabella6" ref="B26:H30" totalsRowCount="1">
  <autoFilter ref="B26:H29" xr:uid="{53647CC2-7430-49E8-A220-A5CAA2103624}"/>
  <sortState xmlns:xlrd2="http://schemas.microsoft.com/office/spreadsheetml/2017/richdata2" ref="B27:H29">
    <sortCondition ref="D3:D6"/>
  </sortState>
  <tableColumns count="7">
    <tableColumn id="1" xr3:uid="{522DC349-2E37-4445-AEB7-E352EBEAB08F}" name="Data contabile" dataDxfId="30" totalsRowDxfId="29"/>
    <tableColumn id="2" xr3:uid="{36081B7E-F7BA-4BC8-B3C1-00979DDF6208}" name="Movimento" totalsRowDxfId="28"/>
    <tableColumn id="3" xr3:uid="{667E8763-7EE1-497F-813A-6A7035F6190B}" name="Importo" totalsRowFunction="sum" totalsRowDxfId="27"/>
    <tableColumn id="4" xr3:uid="{A7904D44-4F49-4E2C-A5B4-B25D4641D137}" name="Descrizione" totalsRowDxfId="26"/>
    <tableColumn id="5" xr3:uid="{328138B9-C71C-4BBC-AC7C-BE70822437BC}" name="Categoria/sottocategoria" totalsRowDxfId="25"/>
    <tableColumn id="6" xr3:uid="{1AE397BC-0A7E-4536-AE7A-12F61B539D76}" name="Conti" totalsRowDxfId="24"/>
    <tableColumn id="7" xr3:uid="{3D9D538E-1881-44C6-B15C-F948BE920512}" name="Causale" totalsRowDxfId="2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A2980BA-C723-4F16-B440-A923F62C2FAC}" name="Tabella7" displayName="Tabella7" ref="B32:H40" totalsRowCount="1">
  <autoFilter ref="B32:H39" xr:uid="{0A2980BA-C723-4F16-B440-A923F62C2FAC}"/>
  <sortState xmlns:xlrd2="http://schemas.microsoft.com/office/spreadsheetml/2017/richdata2" ref="B33:H39">
    <sortCondition ref="D3:D10"/>
  </sortState>
  <tableColumns count="7">
    <tableColumn id="1" xr3:uid="{2E7D514C-BAE4-4148-A0FA-F5A46A0B4548}" name="Data contabile" dataDxfId="22" totalsRowDxfId="21"/>
    <tableColumn id="2" xr3:uid="{501D8FBC-CD36-4F97-8707-8C75309E1BEE}" name="Movimento" totalsRowDxfId="20"/>
    <tableColumn id="3" xr3:uid="{1A4B0C84-8327-4E0E-9A6D-914BFDFA620C}" name="Importo" totalsRowFunction="sum" totalsRowDxfId="19"/>
    <tableColumn id="4" xr3:uid="{658E83B0-A0C7-407E-BA62-93F2DFB50E56}" name="Descrizione" totalsRowDxfId="18"/>
    <tableColumn id="5" xr3:uid="{26975B83-93D1-4BE1-90B2-48E0C65B898D}" name="Categoria/sottocategoria" totalsRowDxfId="17"/>
    <tableColumn id="6" xr3:uid="{3BF591BB-1A57-437D-91A7-AB2B1B57477E}" name="Conti" totalsRowDxfId="16"/>
    <tableColumn id="7" xr3:uid="{799BE0A1-CC86-44F8-8585-DF869861C95C}" name="Causale" totalsRowDxfId="1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FE247BD-CFCF-4504-A3E7-2F5679A9ED00}" name="Tabella8" displayName="Tabella8" ref="B27:H28" totalsRowShown="0">
  <autoFilter ref="B27:H28" xr:uid="{2FE247BD-CFCF-4504-A3E7-2F5679A9ED00}"/>
  <sortState xmlns:xlrd2="http://schemas.microsoft.com/office/spreadsheetml/2017/richdata2" ref="B28:H28">
    <sortCondition ref="D3:D4"/>
  </sortState>
  <tableColumns count="7">
    <tableColumn id="1" xr3:uid="{58DF6927-DF4B-4F5F-A467-7689FB4FD862}" name="Data contabile" dataDxfId="14"/>
    <tableColumn id="2" xr3:uid="{72828FF0-E8E1-48E1-A921-41B6E3AB63B1}" name="Movimento"/>
    <tableColumn id="3" xr3:uid="{E349775D-923A-48FB-AD5C-B249618A4171}" name="Importo"/>
    <tableColumn id="4" xr3:uid="{B5C99889-192C-43B6-923D-8408FA19E982}" name="Descrizione"/>
    <tableColumn id="5" xr3:uid="{81E421DD-8BDD-49FC-95CD-2A2B5ECE9D77}" name="Categoria/sottocategoria"/>
    <tableColumn id="6" xr3:uid="{AF778086-C947-47B6-BECE-FDF126B0959C}" name="Conti"/>
    <tableColumn id="7" xr3:uid="{EE6F1ABB-1E55-4FB7-A7C2-BCFD3ED057B4}" name="Causal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E3A9D4C-E698-4CE2-A716-E2E9B7007470}" name="Tabella9" displayName="Tabella9" ref="B26:H27" totalsRowShown="0">
  <autoFilter ref="B26:H27" xr:uid="{2E3A9D4C-E698-4CE2-A716-E2E9B7007470}"/>
  <sortState xmlns:xlrd2="http://schemas.microsoft.com/office/spreadsheetml/2017/richdata2" ref="B27:H27">
    <sortCondition ref="D3:D4"/>
  </sortState>
  <tableColumns count="7">
    <tableColumn id="1" xr3:uid="{9378231E-2869-40A5-B255-4CD4E19EF55F}" name="Data contabile" dataDxfId="13"/>
    <tableColumn id="2" xr3:uid="{D46026E8-E2E6-4B03-91B5-DEAC5FFCE583}" name="Movimento"/>
    <tableColumn id="3" xr3:uid="{8C1249ED-2F7A-4ABD-A659-55D5275CB443}" name="Importo"/>
    <tableColumn id="4" xr3:uid="{A43DD9AA-D835-479F-8C9E-543B0A71E7F0}" name="Descrizione"/>
    <tableColumn id="5" xr3:uid="{8E666706-362A-407A-B80E-49360932A46A}" name="Categoria/sottocategoria"/>
    <tableColumn id="6" xr3:uid="{BA13B8E2-397A-4845-A8D8-983C1F50610B}" name="Conti"/>
    <tableColumn id="7" xr3:uid="{7FFBF7A4-0F19-4FDA-9215-40842539B9E7}" name="Causa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76"/>
  <sheetViews>
    <sheetView topLeftCell="A41" zoomScale="75" zoomScaleNormal="75" workbookViewId="0">
      <selection activeCell="E72" sqref="E72"/>
    </sheetView>
  </sheetViews>
  <sheetFormatPr defaultColWidth="9.1328125" defaultRowHeight="12.75"/>
  <cols>
    <col min="1" max="1" width="9.1328125" style="2"/>
    <col min="2" max="2" width="10.33203125" style="2" customWidth="1"/>
    <col min="3" max="3" width="50" style="2" customWidth="1"/>
    <col min="4" max="5" width="24" style="3" customWidth="1"/>
    <col min="6" max="6" width="25.33203125" style="3" customWidth="1"/>
    <col min="7" max="16384" width="9.1328125" style="2"/>
  </cols>
  <sheetData>
    <row r="1" spans="2:6" ht="13.9">
      <c r="C1" s="795" t="s">
        <v>211</v>
      </c>
      <c r="D1" s="795"/>
    </row>
    <row r="2" spans="2:6" ht="13.9">
      <c r="C2" s="632" t="s">
        <v>212</v>
      </c>
      <c r="D2" s="632"/>
    </row>
    <row r="3" spans="2:6" ht="17.649999999999999">
      <c r="C3" s="795" t="s">
        <v>213</v>
      </c>
      <c r="D3" s="795"/>
      <c r="E3" s="4" t="s">
        <v>252</v>
      </c>
    </row>
    <row r="4" spans="2:6" ht="17.25">
      <c r="C4" s="796" t="s">
        <v>214</v>
      </c>
      <c r="D4" s="796"/>
      <c r="E4" s="20"/>
    </row>
    <row r="5" spans="2:6" ht="17.649999999999999">
      <c r="E5" s="4" t="s">
        <v>0</v>
      </c>
    </row>
    <row r="6" spans="2:6" ht="17.25">
      <c r="E6" s="20"/>
    </row>
    <row r="7" spans="2:6" ht="17.649999999999999">
      <c r="E7" s="6"/>
    </row>
    <row r="8" spans="2:6" ht="13.15" thickBot="1"/>
    <row r="9" spans="2:6" s="211" customFormat="1">
      <c r="B9" s="212"/>
      <c r="C9" s="213"/>
      <c r="D9" s="214"/>
      <c r="E9" s="215"/>
      <c r="F9" s="216"/>
    </row>
    <row r="10" spans="2:6" s="211" customFormat="1">
      <c r="B10" s="217" t="s">
        <v>1</v>
      </c>
      <c r="C10" s="218" t="s">
        <v>2</v>
      </c>
      <c r="D10" s="219" t="s">
        <v>253</v>
      </c>
      <c r="E10" s="220" t="s">
        <v>3</v>
      </c>
      <c r="F10" s="221" t="s">
        <v>4</v>
      </c>
    </row>
    <row r="11" spans="2:6" s="222" customFormat="1" ht="13.15" thickBot="1">
      <c r="B11" s="223" t="s">
        <v>5</v>
      </c>
      <c r="C11" s="224"/>
      <c r="D11" s="225"/>
      <c r="E11" s="226"/>
      <c r="F11" s="227"/>
    </row>
    <row r="12" spans="2:6" s="10" customFormat="1">
      <c r="B12" s="8"/>
      <c r="C12" s="9"/>
      <c r="D12" s="591"/>
      <c r="E12" s="228"/>
      <c r="F12" s="228"/>
    </row>
    <row r="13" spans="2:6">
      <c r="B13" s="210"/>
      <c r="C13" s="210" t="s">
        <v>254</v>
      </c>
      <c r="D13" s="728"/>
      <c r="E13" s="228">
        <v>6744.2499999999991</v>
      </c>
      <c r="F13" s="228"/>
    </row>
    <row r="14" spans="2:6">
      <c r="B14" s="210"/>
      <c r="C14" s="210"/>
      <c r="D14" s="728"/>
      <c r="E14" s="228"/>
      <c r="F14" s="228"/>
    </row>
    <row r="15" spans="2:6">
      <c r="B15" s="210"/>
      <c r="C15" s="210" t="s">
        <v>6</v>
      </c>
      <c r="D15" s="728"/>
      <c r="E15" s="228"/>
      <c r="F15" s="228"/>
    </row>
    <row r="16" spans="2:6">
      <c r="B16" s="210"/>
      <c r="C16" s="210"/>
      <c r="D16" s="728"/>
      <c r="E16" s="228"/>
      <c r="F16" s="228"/>
    </row>
    <row r="17" spans="2:8">
      <c r="B17" s="210"/>
      <c r="C17" s="210" t="s">
        <v>7</v>
      </c>
      <c r="D17" s="728"/>
      <c r="E17" s="228"/>
      <c r="F17" s="228">
        <v>2534.4899999999998</v>
      </c>
      <c r="H17" s="2">
        <v>2453.4899999999998</v>
      </c>
    </row>
    <row r="18" spans="2:8">
      <c r="B18" s="210"/>
      <c r="C18" s="210"/>
      <c r="D18" s="728"/>
      <c r="E18" s="228"/>
      <c r="F18" s="228"/>
      <c r="G18"/>
    </row>
    <row r="19" spans="2:8">
      <c r="B19" s="229"/>
      <c r="C19" s="229"/>
      <c r="D19" s="744"/>
      <c r="E19" s="745"/>
      <c r="F19" s="746"/>
    </row>
    <row r="20" spans="2:8">
      <c r="B20" s="210"/>
      <c r="C20" s="210"/>
      <c r="D20" s="728"/>
      <c r="E20" s="695"/>
      <c r="F20" s="651"/>
    </row>
    <row r="21" spans="2:8" ht="13.15">
      <c r="B21" s="210"/>
      <c r="C21" s="11" t="s">
        <v>8</v>
      </c>
      <c r="D21" s="728"/>
      <c r="E21" s="695"/>
      <c r="F21" s="651"/>
      <c r="H21" s="3"/>
    </row>
    <row r="22" spans="2:8">
      <c r="B22" s="210"/>
      <c r="C22" s="210"/>
      <c r="D22" s="728"/>
      <c r="E22" s="695"/>
      <c r="F22" s="651"/>
    </row>
    <row r="23" spans="2:8" ht="13.15">
      <c r="B23" s="210"/>
      <c r="C23" s="11" t="s">
        <v>9</v>
      </c>
      <c r="D23" s="728"/>
      <c r="E23" s="695"/>
      <c r="F23" s="651"/>
    </row>
    <row r="24" spans="2:8">
      <c r="B24" s="210" t="s">
        <v>10</v>
      </c>
      <c r="C24" s="210" t="s">
        <v>260</v>
      </c>
      <c r="D24" s="228">
        <v>1440</v>
      </c>
      <c r="E24" s="228">
        <v>10080</v>
      </c>
      <c r="F24" s="228">
        <f>SUM(D24:E24)</f>
        <v>11520</v>
      </c>
    </row>
    <row r="25" spans="2:8">
      <c r="B25" s="210" t="s">
        <v>131</v>
      </c>
      <c r="C25" s="210" t="s">
        <v>219</v>
      </c>
      <c r="D25" s="228">
        <v>0</v>
      </c>
      <c r="E25" s="228">
        <v>90</v>
      </c>
      <c r="F25" s="228">
        <f>SUM(D25:E25)</f>
        <v>90</v>
      </c>
    </row>
    <row r="26" spans="2:8">
      <c r="B26" s="210" t="s">
        <v>11</v>
      </c>
      <c r="C26" s="210" t="s">
        <v>259</v>
      </c>
      <c r="D26" s="228">
        <v>0</v>
      </c>
      <c r="E26" s="228">
        <v>0</v>
      </c>
      <c r="F26" s="228">
        <f t="shared" ref="F26:F33" si="0">SUM(D26:E26)</f>
        <v>0</v>
      </c>
    </row>
    <row r="27" spans="2:8">
      <c r="B27" s="210" t="s">
        <v>12</v>
      </c>
      <c r="C27" s="210" t="s">
        <v>13</v>
      </c>
      <c r="D27" s="228">
        <v>2380</v>
      </c>
      <c r="E27" s="228">
        <v>0</v>
      </c>
      <c r="F27" s="228">
        <f t="shared" si="0"/>
        <v>2380</v>
      </c>
    </row>
    <row r="28" spans="2:8">
      <c r="B28" s="210" t="s">
        <v>197</v>
      </c>
      <c r="C28" s="210" t="s">
        <v>196</v>
      </c>
      <c r="D28" s="228">
        <v>0</v>
      </c>
      <c r="E28" s="228">
        <v>0</v>
      </c>
      <c r="F28" s="228">
        <f t="shared" si="0"/>
        <v>0</v>
      </c>
    </row>
    <row r="29" spans="2:8">
      <c r="B29" s="210"/>
      <c r="C29" s="210"/>
      <c r="D29" s="228"/>
      <c r="E29" s="228"/>
      <c r="F29" s="228"/>
    </row>
    <row r="30" spans="2:8" ht="13.15">
      <c r="B30" s="210"/>
      <c r="C30" s="11" t="s">
        <v>14</v>
      </c>
      <c r="D30" s="228"/>
      <c r="E30" s="228"/>
      <c r="F30" s="228"/>
    </row>
    <row r="31" spans="2:8">
      <c r="B31" s="210" t="s">
        <v>15</v>
      </c>
      <c r="C31" s="210" t="s">
        <v>199</v>
      </c>
      <c r="D31" s="228">
        <v>0</v>
      </c>
      <c r="E31" s="228">
        <v>52</v>
      </c>
      <c r="F31" s="228">
        <f t="shared" si="0"/>
        <v>52</v>
      </c>
    </row>
    <row r="32" spans="2:8">
      <c r="B32" s="210" t="s">
        <v>16</v>
      </c>
      <c r="C32" s="210" t="s">
        <v>17</v>
      </c>
      <c r="D32" s="228">
        <v>0</v>
      </c>
      <c r="E32" s="228">
        <v>0</v>
      </c>
      <c r="F32" s="228">
        <f t="shared" si="0"/>
        <v>0</v>
      </c>
    </row>
    <row r="33" spans="2:6">
      <c r="B33" s="210" t="s">
        <v>18</v>
      </c>
      <c r="C33" s="210" t="s">
        <v>19</v>
      </c>
      <c r="D33" s="228">
        <v>0</v>
      </c>
      <c r="E33" s="228">
        <v>0</v>
      </c>
      <c r="F33" s="228">
        <f t="shared" si="0"/>
        <v>0</v>
      </c>
    </row>
    <row r="34" spans="2:6">
      <c r="B34" s="210"/>
      <c r="C34" s="210"/>
      <c r="D34" s="228"/>
      <c r="E34" s="228"/>
      <c r="F34" s="228"/>
    </row>
    <row r="35" spans="2:6">
      <c r="B35" s="210"/>
      <c r="C35" s="210"/>
      <c r="D35" s="228"/>
      <c r="E35" s="228"/>
      <c r="F35" s="228"/>
    </row>
    <row r="36" spans="2:6" s="12" customFormat="1" ht="13.15">
      <c r="B36" s="11"/>
      <c r="C36" s="11" t="s">
        <v>20</v>
      </c>
      <c r="D36" s="228">
        <f>SUM(D20:D34)</f>
        <v>3820</v>
      </c>
      <c r="E36" s="228">
        <f>SUM(E20:E34)</f>
        <v>10222</v>
      </c>
      <c r="F36" s="228">
        <f>SUM(F20:F34)</f>
        <v>14042</v>
      </c>
    </row>
    <row r="37" spans="2:6">
      <c r="B37" s="210"/>
      <c r="C37" s="210"/>
      <c r="D37" s="228"/>
      <c r="E37" s="228"/>
      <c r="F37" s="228"/>
    </row>
    <row r="38" spans="2:6" ht="13.15">
      <c r="B38" s="210"/>
      <c r="C38" s="11" t="s">
        <v>21</v>
      </c>
      <c r="D38" s="228"/>
      <c r="E38" s="228"/>
      <c r="F38" s="228"/>
    </row>
    <row r="39" spans="2:6">
      <c r="B39" s="210"/>
      <c r="C39" s="210"/>
      <c r="D39" s="228"/>
      <c r="E39" s="228"/>
      <c r="F39" s="228"/>
    </row>
    <row r="40" spans="2:6" ht="13.15">
      <c r="B40" s="210"/>
      <c r="C40" s="11" t="s">
        <v>22</v>
      </c>
      <c r="D40" s="228"/>
      <c r="E40" s="228"/>
      <c r="F40" s="228"/>
    </row>
    <row r="41" spans="2:6">
      <c r="B41" s="210" t="s">
        <v>23</v>
      </c>
      <c r="C41" s="210" t="s">
        <v>24</v>
      </c>
      <c r="D41" s="228">
        <v>0</v>
      </c>
      <c r="E41" s="228">
        <v>0</v>
      </c>
      <c r="F41" s="228">
        <f>E41</f>
        <v>0</v>
      </c>
    </row>
    <row r="42" spans="2:6">
      <c r="B42" s="210"/>
      <c r="C42" s="210"/>
      <c r="D42" s="228"/>
      <c r="E42" s="228"/>
      <c r="F42" s="228"/>
    </row>
    <row r="43" spans="2:6">
      <c r="B43" s="210"/>
      <c r="C43" s="210"/>
      <c r="D43" s="228"/>
      <c r="E43" s="228"/>
      <c r="F43" s="228"/>
    </row>
    <row r="44" spans="2:6" s="12" customFormat="1" ht="13.15">
      <c r="B44" s="11"/>
      <c r="C44" s="11" t="s">
        <v>25</v>
      </c>
      <c r="D44" s="228">
        <f>SUM(D37:D42)</f>
        <v>0</v>
      </c>
      <c r="E44" s="228">
        <f>SUM(E37:E42)</f>
        <v>0</v>
      </c>
      <c r="F44" s="228">
        <f>SUM(F37:F42)</f>
        <v>0</v>
      </c>
    </row>
    <row r="45" spans="2:6">
      <c r="B45" s="210"/>
      <c r="C45" s="210"/>
      <c r="D45" s="228"/>
      <c r="E45" s="228"/>
      <c r="F45" s="228"/>
    </row>
    <row r="46" spans="2:6" ht="13.15">
      <c r="B46" s="210"/>
      <c r="C46" s="11" t="s">
        <v>26</v>
      </c>
      <c r="D46" s="228"/>
      <c r="E46" s="228"/>
      <c r="F46" s="228"/>
    </row>
    <row r="47" spans="2:6">
      <c r="B47" s="210"/>
      <c r="C47" s="210"/>
      <c r="D47" s="228"/>
      <c r="E47" s="228"/>
      <c r="F47" s="228"/>
    </row>
    <row r="48" spans="2:6" ht="13.15">
      <c r="B48" s="210"/>
      <c r="C48" s="11" t="s">
        <v>27</v>
      </c>
      <c r="D48" s="228"/>
      <c r="E48" s="228"/>
      <c r="F48" s="228"/>
    </row>
    <row r="49" spans="2:9">
      <c r="B49" s="210" t="s">
        <v>28</v>
      </c>
      <c r="C49" s="210" t="s">
        <v>29</v>
      </c>
      <c r="D49" s="228">
        <v>0</v>
      </c>
      <c r="E49" s="228">
        <v>0</v>
      </c>
      <c r="F49" s="228">
        <f>+D49</f>
        <v>0</v>
      </c>
    </row>
    <row r="50" spans="2:9">
      <c r="B50" s="210"/>
      <c r="C50" s="210"/>
      <c r="D50" s="228"/>
      <c r="E50" s="228"/>
      <c r="F50" s="228"/>
    </row>
    <row r="51" spans="2:9">
      <c r="B51" s="210"/>
      <c r="C51" s="210"/>
      <c r="D51" s="228"/>
      <c r="E51" s="228"/>
      <c r="F51" s="228"/>
    </row>
    <row r="52" spans="2:9" s="12" customFormat="1" ht="13.15">
      <c r="B52" s="11"/>
      <c r="C52" s="11" t="s">
        <v>30</v>
      </c>
      <c r="D52" s="228">
        <f>SUM(D45:D50)</f>
        <v>0</v>
      </c>
      <c r="E52" s="228">
        <f>SUM(E45:E50)</f>
        <v>0</v>
      </c>
      <c r="F52" s="228">
        <f>SUM(F45:F50)</f>
        <v>0</v>
      </c>
    </row>
    <row r="53" spans="2:9">
      <c r="B53" s="210"/>
      <c r="C53" s="210"/>
      <c r="D53" s="228"/>
      <c r="E53" s="228"/>
      <c r="F53" s="228"/>
    </row>
    <row r="54" spans="2:9" s="12" customFormat="1" ht="13.5" thickBot="1">
      <c r="B54" s="11"/>
      <c r="C54" s="13" t="s">
        <v>31</v>
      </c>
      <c r="D54" s="228">
        <f>SUM(D36,D44,D52)</f>
        <v>3820</v>
      </c>
      <c r="E54" s="228">
        <f>SUM(E36,E44,E52)</f>
        <v>10222</v>
      </c>
      <c r="F54" s="228">
        <f>SUM(F36,F44,F52)</f>
        <v>14042</v>
      </c>
      <c r="I54" s="24"/>
    </row>
    <row r="55" spans="2:9">
      <c r="B55" s="210"/>
      <c r="C55" s="210"/>
      <c r="D55" s="228"/>
      <c r="E55" s="228"/>
      <c r="F55" s="228"/>
    </row>
    <row r="56" spans="2:9" ht="13.15">
      <c r="B56" s="210"/>
      <c r="C56" s="11" t="s">
        <v>32</v>
      </c>
      <c r="D56" s="228"/>
      <c r="E56" s="228"/>
      <c r="F56" s="228"/>
    </row>
    <row r="57" spans="2:9">
      <c r="B57" s="210"/>
      <c r="C57" s="210"/>
      <c r="D57" s="228"/>
      <c r="E57" s="228"/>
      <c r="F57" s="228"/>
    </row>
    <row r="58" spans="2:9">
      <c r="B58" s="210"/>
      <c r="C58" s="210" t="s">
        <v>33</v>
      </c>
      <c r="D58" s="228">
        <f>+D54+D13</f>
        <v>3820</v>
      </c>
      <c r="E58" s="228">
        <f>+E54+E13</f>
        <v>16966.25</v>
      </c>
      <c r="F58" s="228">
        <f>+F54+F18+F17</f>
        <v>16576.489999999998</v>
      </c>
    </row>
    <row r="59" spans="2:9">
      <c r="B59" s="210"/>
      <c r="C59" s="210"/>
      <c r="D59" s="228"/>
      <c r="E59" s="228"/>
      <c r="F59" s="228"/>
    </row>
    <row r="60" spans="2:9">
      <c r="B60" s="210"/>
      <c r="C60" s="210" t="s">
        <v>34</v>
      </c>
      <c r="D60" s="228">
        <v>0</v>
      </c>
      <c r="E60" s="228">
        <f>Uscite!E75</f>
        <v>9796.48</v>
      </c>
      <c r="F60" s="228">
        <f>Uscite!F75</f>
        <v>13361.78</v>
      </c>
    </row>
    <row r="61" spans="2:9" s="12" customFormat="1" ht="13.5" thickBot="1">
      <c r="B61" s="11"/>
      <c r="C61" s="13"/>
      <c r="D61" s="228"/>
      <c r="E61" s="228"/>
      <c r="F61" s="228"/>
    </row>
    <row r="62" spans="2:9" s="12" customFormat="1" ht="13.15">
      <c r="B62" s="11"/>
      <c r="C62" s="11"/>
      <c r="D62" s="228"/>
      <c r="E62" s="228"/>
      <c r="F62" s="228"/>
    </row>
    <row r="63" spans="2:9" s="12" customFormat="1" ht="13.15">
      <c r="B63" s="11"/>
      <c r="C63" s="11" t="s">
        <v>35</v>
      </c>
      <c r="D63" s="228"/>
      <c r="E63" s="228">
        <f>+E58-E60</f>
        <v>7169.77</v>
      </c>
      <c r="F63" s="228"/>
    </row>
    <row r="64" spans="2:9" s="12" customFormat="1" ht="13.5" thickBot="1">
      <c r="B64" s="11"/>
      <c r="C64" s="13"/>
      <c r="D64" s="228"/>
      <c r="E64" s="228"/>
      <c r="F64" s="228"/>
    </row>
    <row r="65" spans="2:6" s="12" customFormat="1" ht="13.15">
      <c r="B65" s="11"/>
      <c r="C65" s="11"/>
      <c r="D65" s="228"/>
      <c r="E65" s="228"/>
      <c r="F65" s="228"/>
    </row>
    <row r="66" spans="2:6" s="12" customFormat="1" ht="13.15">
      <c r="B66" s="11"/>
      <c r="C66" s="11" t="s">
        <v>36</v>
      </c>
      <c r="D66" s="228"/>
      <c r="E66" s="228"/>
      <c r="F66" s="228">
        <f>+F58-F60</f>
        <v>3214.7099999999973</v>
      </c>
    </row>
    <row r="67" spans="2:6" s="12" customFormat="1" ht="13.15">
      <c r="B67" s="11"/>
      <c r="C67" s="11"/>
      <c r="D67" s="228"/>
      <c r="E67" s="228"/>
      <c r="F67" s="228"/>
    </row>
    <row r="68" spans="2:6" s="12" customFormat="1" ht="13.15">
      <c r="B68" s="11"/>
      <c r="C68" s="11" t="s">
        <v>37</v>
      </c>
      <c r="D68" s="228"/>
      <c r="E68" s="228">
        <v>0</v>
      </c>
      <c r="F68" s="228">
        <f>+D68+E68</f>
        <v>0</v>
      </c>
    </row>
    <row r="69" spans="2:6" s="12" customFormat="1" ht="13.15">
      <c r="B69" s="11"/>
      <c r="C69" s="1" t="s">
        <v>38</v>
      </c>
      <c r="D69" s="228"/>
      <c r="E69" s="228"/>
      <c r="F69" s="228"/>
    </row>
    <row r="70" spans="2:6" s="12" customFormat="1" ht="13.15">
      <c r="B70" s="11"/>
      <c r="C70" s="1" t="s">
        <v>39</v>
      </c>
      <c r="D70" s="228"/>
      <c r="E70" s="228"/>
      <c r="F70" s="228"/>
    </row>
    <row r="71" spans="2:6" s="12" customFormat="1" ht="13.15">
      <c r="B71" s="11"/>
      <c r="C71" s="1"/>
      <c r="D71" s="228"/>
      <c r="E71" s="228"/>
      <c r="F71" s="228"/>
    </row>
    <row r="72" spans="2:6" s="12" customFormat="1" ht="13.15">
      <c r="B72" s="11"/>
      <c r="C72" s="11" t="s">
        <v>40</v>
      </c>
      <c r="D72" s="228"/>
      <c r="E72" s="228">
        <f>+E63-E68</f>
        <v>7169.77</v>
      </c>
      <c r="F72" s="228"/>
    </row>
    <row r="73" spans="2:6" s="12" customFormat="1" ht="13.15">
      <c r="B73" s="11"/>
      <c r="C73" s="1"/>
      <c r="D73" s="228"/>
      <c r="E73" s="228"/>
      <c r="F73" s="228"/>
    </row>
    <row r="74" spans="2:6" s="12" customFormat="1" ht="13.15">
      <c r="B74" s="11"/>
      <c r="C74" s="11" t="s">
        <v>41</v>
      </c>
      <c r="D74" s="228"/>
      <c r="E74" s="228"/>
      <c r="F74" s="228">
        <f>+F66-F68</f>
        <v>3214.7099999999973</v>
      </c>
    </row>
    <row r="75" spans="2:6" s="12" customFormat="1" ht="13.15">
      <c r="B75" s="11"/>
      <c r="C75" s="11"/>
      <c r="D75" s="228"/>
      <c r="E75" s="228"/>
      <c r="F75" s="228"/>
    </row>
    <row r="76" spans="2:6" ht="13.15" thickBot="1">
      <c r="B76" s="232"/>
      <c r="C76" s="232" t="s">
        <v>42</v>
      </c>
      <c r="D76" s="752"/>
      <c r="E76" s="747"/>
      <c r="F76" s="748"/>
    </row>
  </sheetData>
  <mergeCells count="3">
    <mergeCell ref="C1:D1"/>
    <mergeCell ref="C3:D3"/>
    <mergeCell ref="C4:D4"/>
  </mergeCells>
  <phoneticPr fontId="2" type="noConversion"/>
  <printOptions horizontalCentered="1"/>
  <pageMargins left="0" right="0.19685039370078741" top="0.59055118110236227" bottom="0.98425196850393704" header="0.35433070866141736" footer="0.51181102362204722"/>
  <pageSetup paperSize="9" scale="6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L24"/>
  <sheetViews>
    <sheetView zoomScale="75" zoomScaleNormal="75" workbookViewId="0">
      <selection activeCell="E14" sqref="E14"/>
    </sheetView>
  </sheetViews>
  <sheetFormatPr defaultColWidth="9.1328125" defaultRowHeight="12.75"/>
  <cols>
    <col min="1" max="1" width="9.1328125" style="164"/>
    <col min="2" max="2" width="10.6640625" style="164" customWidth="1"/>
    <col min="3" max="3" width="36.796875" style="164" bestFit="1" customWidth="1"/>
    <col min="4" max="4" width="11.6640625" style="164" customWidth="1"/>
    <col min="5" max="5" width="8.46484375" style="164" bestFit="1" customWidth="1"/>
    <col min="6" max="7" width="11.6640625" style="164" customWidth="1"/>
    <col min="8" max="8" width="9" style="164" bestFit="1" customWidth="1"/>
    <col min="9" max="9" width="11.6640625" style="164" customWidth="1"/>
    <col min="10" max="16384" width="9.1328125" style="164"/>
  </cols>
  <sheetData>
    <row r="3" spans="2:12" ht="13.15" thickBot="1">
      <c r="B3" s="345"/>
      <c r="C3" s="345"/>
      <c r="D3" s="345"/>
      <c r="E3" s="345"/>
      <c r="F3" s="345"/>
      <c r="G3" s="345"/>
      <c r="H3" s="345"/>
      <c r="I3" s="345"/>
      <c r="J3" s="345"/>
      <c r="K3" s="345"/>
      <c r="L3" s="345"/>
    </row>
    <row r="4" spans="2:12" s="165" customFormat="1" ht="13.15" thickBot="1">
      <c r="B4" s="407"/>
      <c r="C4" s="407"/>
      <c r="D4" s="801" t="s">
        <v>103</v>
      </c>
      <c r="E4" s="802"/>
      <c r="F4" s="802"/>
      <c r="G4" s="802"/>
      <c r="H4" s="802"/>
      <c r="I4" s="803"/>
      <c r="J4" s="811" t="s">
        <v>163</v>
      </c>
      <c r="K4" s="805"/>
      <c r="L4" s="806"/>
    </row>
    <row r="5" spans="2:12" s="165" customFormat="1">
      <c r="B5" s="408" t="s">
        <v>1</v>
      </c>
      <c r="C5" s="408" t="s">
        <v>2</v>
      </c>
      <c r="D5" s="807" t="s">
        <v>106</v>
      </c>
      <c r="E5" s="808"/>
      <c r="F5" s="809"/>
      <c r="G5" s="807" t="s">
        <v>155</v>
      </c>
      <c r="H5" s="808"/>
      <c r="I5" s="809"/>
      <c r="J5" s="807" t="s">
        <v>155</v>
      </c>
      <c r="K5" s="808"/>
      <c r="L5" s="809"/>
    </row>
    <row r="6" spans="2:12" s="7" customFormat="1" ht="25.9" thickBot="1">
      <c r="B6" s="223" t="s">
        <v>5</v>
      </c>
      <c r="C6" s="223"/>
      <c r="D6" s="409" t="s">
        <v>108</v>
      </c>
      <c r="E6" s="360" t="s">
        <v>109</v>
      </c>
      <c r="F6" s="238" t="s">
        <v>113</v>
      </c>
      <c r="G6" s="410" t="s">
        <v>114</v>
      </c>
      <c r="H6" s="360" t="s">
        <v>115</v>
      </c>
      <c r="I6" s="239" t="s">
        <v>111</v>
      </c>
      <c r="J6" s="410" t="s">
        <v>114</v>
      </c>
      <c r="K6" s="360" t="s">
        <v>164</v>
      </c>
      <c r="L6" s="239" t="s">
        <v>111</v>
      </c>
    </row>
    <row r="7" spans="2:12" s="166" customFormat="1" ht="10.15">
      <c r="B7" s="167"/>
      <c r="C7" s="167"/>
      <c r="D7" s="169" t="s">
        <v>116</v>
      </c>
      <c r="E7" s="170" t="s">
        <v>117</v>
      </c>
      <c r="F7" s="171" t="s">
        <v>118</v>
      </c>
      <c r="G7" s="169" t="s">
        <v>119</v>
      </c>
      <c r="H7" s="170" t="s">
        <v>120</v>
      </c>
      <c r="I7" s="172" t="s">
        <v>121</v>
      </c>
      <c r="J7" s="169" t="s">
        <v>119</v>
      </c>
      <c r="K7" s="170" t="s">
        <v>120</v>
      </c>
      <c r="L7" s="172" t="s">
        <v>165</v>
      </c>
    </row>
    <row r="8" spans="2:12" s="166" customFormat="1" ht="10.15">
      <c r="B8" s="167"/>
      <c r="C8" s="167"/>
      <c r="D8" s="173"/>
      <c r="E8" s="174"/>
      <c r="F8" s="175"/>
      <c r="G8" s="176"/>
      <c r="H8" s="174"/>
      <c r="I8" s="177"/>
      <c r="J8" s="176"/>
      <c r="K8" s="174"/>
      <c r="L8" s="177"/>
    </row>
    <row r="9" spans="2:12" s="166" customFormat="1">
      <c r="B9" s="167"/>
      <c r="C9" s="167"/>
      <c r="D9" s="173"/>
      <c r="E9" s="174"/>
      <c r="F9" s="175"/>
      <c r="G9" s="176"/>
      <c r="H9" s="174"/>
      <c r="I9" s="177"/>
      <c r="J9" s="412"/>
      <c r="K9" s="355"/>
      <c r="L9" s="413"/>
    </row>
    <row r="10" spans="2:12" ht="13.15">
      <c r="B10" s="240"/>
      <c r="C10" s="181" t="s">
        <v>8</v>
      </c>
      <c r="D10" s="356"/>
      <c r="E10"/>
      <c r="F10" s="411"/>
      <c r="G10" s="412"/>
      <c r="H10" s="355"/>
      <c r="I10" s="413"/>
      <c r="J10" s="412"/>
      <c r="K10" s="355"/>
      <c r="L10" s="413"/>
    </row>
    <row r="11" spans="2:12">
      <c r="B11" s="240"/>
      <c r="C11" s="240"/>
      <c r="D11" s="356"/>
      <c r="E11"/>
      <c r="F11" s="411"/>
      <c r="G11" s="412"/>
      <c r="H11" s="355"/>
      <c r="I11" s="413"/>
      <c r="J11" s="412"/>
      <c r="K11" s="355"/>
      <c r="L11" s="413"/>
    </row>
    <row r="12" spans="2:12" ht="13.15">
      <c r="B12" s="240"/>
      <c r="C12" s="11" t="s">
        <v>215</v>
      </c>
      <c r="D12" s="356"/>
      <c r="E12"/>
      <c r="F12" s="411"/>
      <c r="G12" s="412"/>
      <c r="H12" s="355"/>
      <c r="I12" s="413"/>
      <c r="J12" s="412"/>
      <c r="K12" s="355"/>
      <c r="L12" s="413"/>
    </row>
    <row r="13" spans="2:12">
      <c r="B13" s="240" t="s">
        <v>15</v>
      </c>
      <c r="C13" s="240" t="s">
        <v>167</v>
      </c>
      <c r="D13" s="356">
        <f>Entrate!D31+Entrate!E31</f>
        <v>52</v>
      </c>
      <c r="E13" s="575">
        <v>-52</v>
      </c>
      <c r="F13" s="411">
        <f>+D13+E13</f>
        <v>0</v>
      </c>
      <c r="G13" s="412">
        <f>+F23</f>
        <v>0</v>
      </c>
      <c r="H13" s="573">
        <v>0</v>
      </c>
      <c r="I13" s="413">
        <f>G13-H13</f>
        <v>0</v>
      </c>
      <c r="J13" s="412"/>
      <c r="K13" s="355"/>
      <c r="L13" s="413">
        <f>'RF - Entrate'!J27</f>
        <v>0</v>
      </c>
    </row>
    <row r="14" spans="2:12">
      <c r="B14" s="240"/>
      <c r="C14" s="240"/>
      <c r="D14" s="356"/>
      <c r="E14"/>
      <c r="F14" s="411"/>
      <c r="G14" s="412"/>
      <c r="H14" s="355"/>
      <c r="I14" s="413"/>
      <c r="J14" s="412"/>
      <c r="K14" s="355"/>
      <c r="L14" s="413"/>
    </row>
    <row r="15" spans="2:12">
      <c r="B15" s="240"/>
      <c r="C15" s="240"/>
      <c r="D15" s="356"/>
      <c r="E15"/>
      <c r="F15" s="411"/>
      <c r="G15" s="412"/>
      <c r="H15" s="355"/>
      <c r="I15" s="413"/>
      <c r="J15" s="412"/>
      <c r="K15" s="355"/>
      <c r="L15" s="413"/>
    </row>
    <row r="16" spans="2:12">
      <c r="B16" s="240"/>
      <c r="C16" s="240"/>
      <c r="D16" s="356"/>
      <c r="E16"/>
      <c r="F16" s="411"/>
      <c r="G16" s="412"/>
      <c r="H16" s="355"/>
      <c r="I16" s="413"/>
      <c r="J16" s="412"/>
      <c r="K16" s="355"/>
      <c r="L16" s="413"/>
    </row>
    <row r="17" spans="2:12">
      <c r="B17" s="240"/>
      <c r="C17" s="240"/>
      <c r="D17" s="356"/>
      <c r="E17"/>
      <c r="F17" s="411"/>
      <c r="G17" s="412"/>
      <c r="H17" s="355"/>
      <c r="I17" s="413"/>
      <c r="J17" s="412"/>
      <c r="K17" s="355"/>
      <c r="L17" s="413"/>
    </row>
    <row r="18" spans="2:12">
      <c r="B18" s="240"/>
      <c r="C18" s="240"/>
      <c r="D18" s="356"/>
      <c r="E18"/>
      <c r="F18" s="411"/>
      <c r="G18" s="412"/>
      <c r="H18" s="355"/>
      <c r="I18" s="413"/>
      <c r="J18" s="412"/>
      <c r="K18" s="355"/>
      <c r="L18" s="413"/>
    </row>
    <row r="19" spans="2:12">
      <c r="B19" s="179"/>
      <c r="C19" s="240"/>
      <c r="D19" s="356"/>
      <c r="E19"/>
      <c r="F19" s="411"/>
      <c r="G19" s="412"/>
      <c r="H19" s="355"/>
      <c r="I19" s="413"/>
      <c r="J19" s="412"/>
      <c r="K19" s="355"/>
      <c r="L19" s="413"/>
    </row>
    <row r="20" spans="2:12">
      <c r="B20" s="278"/>
      <c r="C20" s="240"/>
      <c r="D20" s="356"/>
      <c r="E20"/>
      <c r="F20" s="411"/>
      <c r="G20" s="412"/>
      <c r="H20" s="355">
        <v>0</v>
      </c>
      <c r="I20" s="413"/>
      <c r="J20" s="412">
        <v>0</v>
      </c>
      <c r="K20" s="355"/>
      <c r="L20" s="413">
        <f>L13-J20+K20</f>
        <v>0</v>
      </c>
    </row>
    <row r="21" spans="2:12">
      <c r="B21" s="278"/>
      <c r="C21" s="240"/>
      <c r="D21" s="356"/>
      <c r="E21"/>
      <c r="F21" s="411"/>
      <c r="G21" s="412"/>
      <c r="H21" s="355"/>
      <c r="I21" s="413"/>
      <c r="J21" s="412"/>
      <c r="K21" s="355"/>
      <c r="L21" s="413">
        <f>L19-J21+K21</f>
        <v>0</v>
      </c>
    </row>
    <row r="22" spans="2:12">
      <c r="B22" s="278"/>
      <c r="C22" s="240"/>
      <c r="D22" s="356"/>
      <c r="E22"/>
      <c r="F22" s="411"/>
      <c r="G22" s="412"/>
      <c r="H22" s="355"/>
      <c r="I22" s="413"/>
      <c r="J22" s="412"/>
      <c r="K22" s="355"/>
      <c r="L22" s="413"/>
    </row>
    <row r="23" spans="2:12" ht="13.15" thickBot="1">
      <c r="B23" s="431"/>
      <c r="C23" s="431" t="s">
        <v>160</v>
      </c>
      <c r="D23" s="418">
        <f>SUM(D8:D22)</f>
        <v>52</v>
      </c>
      <c r="E23" s="418">
        <f t="shared" ref="E23:F23" si="0">SUM(E8:E22)</f>
        <v>-52</v>
      </c>
      <c r="F23" s="418">
        <f t="shared" si="0"/>
        <v>0</v>
      </c>
      <c r="G23" s="418">
        <f>SUM(G8:G22)</f>
        <v>0</v>
      </c>
      <c r="H23" s="433">
        <f>SUM(H8:H22)</f>
        <v>0</v>
      </c>
      <c r="I23" s="417">
        <f>G23-H23</f>
        <v>0</v>
      </c>
      <c r="J23" s="418">
        <f>SUM(J8:J22)</f>
        <v>0</v>
      </c>
      <c r="K23" s="433">
        <f>SUM(K8:K22)</f>
        <v>0</v>
      </c>
      <c r="L23" s="417">
        <f>L22</f>
        <v>0</v>
      </c>
    </row>
    <row r="24" spans="2:12" ht="13.15" thickTop="1">
      <c r="B24" s="345"/>
      <c r="C24" s="345"/>
      <c r="D24" s="345"/>
      <c r="E24"/>
      <c r="F24" s="345"/>
      <c r="G24" s="345"/>
      <c r="H24" s="345"/>
      <c r="I24" s="345"/>
      <c r="J24" s="345"/>
      <c r="K24" s="345"/>
      <c r="L24" s="345"/>
    </row>
  </sheetData>
  <mergeCells count="5">
    <mergeCell ref="D4:I4"/>
    <mergeCell ref="J4:L4"/>
    <mergeCell ref="D5:F5"/>
    <mergeCell ref="G5:I5"/>
    <mergeCell ref="J5:L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3:H44"/>
  <sheetViews>
    <sheetView topLeftCell="A27" zoomScale="75" zoomScaleNormal="75" workbookViewId="0">
      <selection activeCell="C13" sqref="C13"/>
    </sheetView>
  </sheetViews>
  <sheetFormatPr defaultColWidth="9.1328125" defaultRowHeight="12.75"/>
  <cols>
    <col min="1" max="1" width="9.1328125" style="78"/>
    <col min="2" max="2" width="10.6640625" style="78" customWidth="1"/>
    <col min="3" max="3" width="40.6640625" style="78" customWidth="1"/>
    <col min="4" max="8" width="11.6640625" style="78" customWidth="1"/>
    <col min="9" max="16384" width="9.1328125" style="78"/>
  </cols>
  <sheetData>
    <row r="3" spans="2:8" ht="13.15" thickBot="1">
      <c r="B3" s="439"/>
      <c r="C3" s="439"/>
      <c r="D3" s="439"/>
      <c r="E3" s="439"/>
      <c r="F3" s="439"/>
      <c r="G3" s="439"/>
      <c r="H3" s="439"/>
    </row>
    <row r="4" spans="2:8" s="79" customFormat="1" ht="13.15" thickBot="1">
      <c r="B4" s="440"/>
      <c r="C4" s="440"/>
      <c r="D4" s="812" t="s">
        <v>163</v>
      </c>
      <c r="E4" s="813"/>
      <c r="F4" s="813"/>
      <c r="G4" s="813"/>
      <c r="H4" s="814"/>
    </row>
    <row r="5" spans="2:8" s="79" customFormat="1">
      <c r="B5" s="441" t="s">
        <v>1</v>
      </c>
      <c r="C5" s="441" t="s">
        <v>2</v>
      </c>
      <c r="D5" s="442"/>
      <c r="E5" s="443"/>
      <c r="F5" s="444"/>
      <c r="G5" s="445"/>
      <c r="H5" s="446"/>
    </row>
    <row r="6" spans="2:8" s="80" customFormat="1" ht="25.9" thickBot="1">
      <c r="B6" s="447" t="s">
        <v>5</v>
      </c>
      <c r="C6" s="447"/>
      <c r="D6" s="448" t="s">
        <v>108</v>
      </c>
      <c r="E6" s="449" t="s">
        <v>109</v>
      </c>
      <c r="F6" s="449" t="s">
        <v>110</v>
      </c>
      <c r="G6" s="448" t="s">
        <v>111</v>
      </c>
      <c r="H6" s="450" t="s">
        <v>112</v>
      </c>
    </row>
    <row r="7" spans="2:8" s="81" customFormat="1" ht="10.15">
      <c r="B7" s="82"/>
      <c r="C7" s="82"/>
      <c r="D7" s="83" t="s">
        <v>122</v>
      </c>
      <c r="E7" s="84" t="s">
        <v>123</v>
      </c>
      <c r="F7" s="84" t="s">
        <v>124</v>
      </c>
      <c r="G7" s="97" t="s">
        <v>166</v>
      </c>
      <c r="H7" s="86"/>
    </row>
    <row r="8" spans="2:8" s="81" customFormat="1" ht="10.15">
      <c r="B8" s="82"/>
      <c r="C8" s="82"/>
      <c r="D8" s="87"/>
      <c r="E8" s="88"/>
      <c r="F8" s="88"/>
      <c r="G8" s="87"/>
      <c r="H8" s="91"/>
    </row>
    <row r="9" spans="2:8" s="81" customFormat="1" ht="10.15">
      <c r="B9" s="82"/>
      <c r="C9" s="82"/>
      <c r="D9" s="87"/>
      <c r="E9" s="88"/>
      <c r="F9" s="88"/>
      <c r="G9" s="87"/>
      <c r="H9" s="91"/>
    </row>
    <row r="10" spans="2:8" ht="13.15">
      <c r="B10" s="242"/>
      <c r="C10" s="92" t="s">
        <v>8</v>
      </c>
      <c r="D10" s="451"/>
      <c r="E10" s="452"/>
      <c r="F10" s="452"/>
      <c r="G10" s="451"/>
      <c r="H10" s="453"/>
    </row>
    <row r="11" spans="2:8">
      <c r="B11" s="242"/>
      <c r="C11" s="242"/>
      <c r="D11" s="451"/>
      <c r="E11" s="452"/>
      <c r="F11" s="452"/>
      <c r="G11" s="451"/>
      <c r="H11" s="453"/>
    </row>
    <row r="12" spans="2:8">
      <c r="B12" s="242"/>
      <c r="C12" s="210" t="s">
        <v>400</v>
      </c>
      <c r="D12" s="451"/>
      <c r="E12" s="452"/>
      <c r="F12" s="452"/>
      <c r="G12" s="451"/>
      <c r="H12" s="453"/>
    </row>
    <row r="13" spans="2:8">
      <c r="B13" s="242" t="s">
        <v>16</v>
      </c>
      <c r="C13" s="242" t="s">
        <v>168</v>
      </c>
      <c r="D13" s="451">
        <f>Entrate!E32</f>
        <v>0</v>
      </c>
      <c r="E13" s="573">
        <v>320</v>
      </c>
      <c r="F13" s="573">
        <v>320</v>
      </c>
      <c r="G13" s="455">
        <f>+$D$13+E13-F13</f>
        <v>0</v>
      </c>
      <c r="H13" s="453"/>
    </row>
    <row r="14" spans="2:8">
      <c r="B14" s="454"/>
      <c r="C14" s="242"/>
      <c r="D14" s="451"/>
      <c r="E14" s="452"/>
      <c r="F14" s="452"/>
      <c r="G14" s="451"/>
      <c r="H14" s="453"/>
    </row>
    <row r="15" spans="2:8">
      <c r="B15" s="280"/>
      <c r="C15" s="281"/>
      <c r="D15" s="455"/>
      <c r="E15" s="456"/>
      <c r="F15" s="456"/>
      <c r="H15" s="457"/>
    </row>
    <row r="16" spans="2:8">
      <c r="B16" s="280"/>
      <c r="C16" s="281"/>
      <c r="D16" s="455"/>
      <c r="E16" s="456"/>
      <c r="F16" s="456"/>
      <c r="G16" s="455"/>
      <c r="H16" s="457"/>
    </row>
    <row r="17" spans="2:8">
      <c r="B17" s="280"/>
      <c r="C17" s="281"/>
      <c r="D17" s="455"/>
      <c r="E17" s="456"/>
      <c r="F17" s="456"/>
      <c r="G17" s="455"/>
      <c r="H17" s="457"/>
    </row>
    <row r="18" spans="2:8">
      <c r="B18" s="280"/>
      <c r="C18" s="281"/>
      <c r="D18" s="455"/>
      <c r="E18" s="456"/>
      <c r="F18" s="456"/>
      <c r="G18" s="455"/>
      <c r="H18" s="457"/>
    </row>
    <row r="19" spans="2:8">
      <c r="B19" s="280"/>
      <c r="C19" s="281"/>
      <c r="D19" s="455"/>
      <c r="E19" s="456"/>
      <c r="F19" s="456"/>
      <c r="G19" s="455"/>
      <c r="H19" s="457"/>
    </row>
    <row r="20" spans="2:8">
      <c r="B20" s="280"/>
      <c r="C20" s="281"/>
      <c r="D20" s="455"/>
      <c r="E20" s="456"/>
      <c r="F20" s="456"/>
      <c r="G20" s="455"/>
      <c r="H20" s="457"/>
    </row>
    <row r="21" spans="2:8">
      <c r="B21" s="280"/>
      <c r="C21" s="281"/>
      <c r="D21" s="455"/>
      <c r="E21" s="456"/>
      <c r="F21" s="456"/>
      <c r="G21" s="455"/>
      <c r="H21" s="457"/>
    </row>
    <row r="22" spans="2:8">
      <c r="B22" s="282"/>
      <c r="C22" s="282"/>
      <c r="D22" s="458"/>
      <c r="E22" s="459"/>
      <c r="F22" s="456"/>
      <c r="G22" s="455"/>
      <c r="H22" s="460"/>
    </row>
    <row r="23" spans="2:8" ht="13.15" thickBot="1">
      <c r="B23" s="461"/>
      <c r="C23" s="461" t="s">
        <v>160</v>
      </c>
      <c r="D23" s="462">
        <f>SUM(D8:D22)</f>
        <v>0</v>
      </c>
      <c r="E23" s="462">
        <f>SUM(E8:E22)</f>
        <v>320</v>
      </c>
      <c r="F23" s="462">
        <f>SUM(F8:F22)</f>
        <v>320</v>
      </c>
      <c r="G23" s="463">
        <f>D23+E23-F23</f>
        <v>0</v>
      </c>
      <c r="H23" s="464">
        <f>H21</f>
        <v>0</v>
      </c>
    </row>
    <row r="24" spans="2:8" ht="13.15" thickTop="1">
      <c r="B24" s="439"/>
      <c r="C24" s="439"/>
      <c r="D24" s="439"/>
      <c r="E24" s="439"/>
      <c r="F24" s="439"/>
      <c r="G24" s="439"/>
      <c r="H24" s="439"/>
    </row>
    <row r="27" spans="2:8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2:8">
      <c r="B28" s="741">
        <v>45457</v>
      </c>
      <c r="C28" t="s">
        <v>232</v>
      </c>
      <c r="D28">
        <v>20</v>
      </c>
      <c r="E28" t="s">
        <v>287</v>
      </c>
      <c r="F28" t="s">
        <v>288</v>
      </c>
      <c r="G28" t="s">
        <v>16</v>
      </c>
      <c r="H28" t="s">
        <v>17</v>
      </c>
    </row>
    <row r="29" spans="2:8">
      <c r="B29" s="741">
        <v>45455</v>
      </c>
      <c r="C29" t="s">
        <v>232</v>
      </c>
      <c r="D29">
        <v>20</v>
      </c>
      <c r="E29" t="s">
        <v>289</v>
      </c>
      <c r="F29" t="s">
        <v>288</v>
      </c>
      <c r="G29" t="s">
        <v>16</v>
      </c>
      <c r="H29" t="s">
        <v>17</v>
      </c>
    </row>
    <row r="30" spans="2:8">
      <c r="B30" s="741">
        <v>45455</v>
      </c>
      <c r="C30" t="s">
        <v>232</v>
      </c>
      <c r="D30">
        <v>20</v>
      </c>
      <c r="E30" t="s">
        <v>290</v>
      </c>
      <c r="F30" t="s">
        <v>288</v>
      </c>
      <c r="G30" t="s">
        <v>16</v>
      </c>
      <c r="H30" t="s">
        <v>17</v>
      </c>
    </row>
    <row r="31" spans="2:8">
      <c r="B31" s="741">
        <v>45455</v>
      </c>
      <c r="C31" t="s">
        <v>232</v>
      </c>
      <c r="D31">
        <v>20</v>
      </c>
      <c r="E31" t="s">
        <v>291</v>
      </c>
      <c r="F31" t="s">
        <v>288</v>
      </c>
      <c r="G31" t="s">
        <v>16</v>
      </c>
      <c r="H31" t="s">
        <v>17</v>
      </c>
    </row>
    <row r="32" spans="2:8">
      <c r="B32" s="741">
        <v>45455</v>
      </c>
      <c r="C32" t="s">
        <v>232</v>
      </c>
      <c r="D32">
        <v>20</v>
      </c>
      <c r="E32" t="s">
        <v>292</v>
      </c>
      <c r="F32" t="s">
        <v>288</v>
      </c>
      <c r="G32" t="s">
        <v>16</v>
      </c>
      <c r="H32" t="s">
        <v>17</v>
      </c>
    </row>
    <row r="33" spans="2:8">
      <c r="B33" s="741">
        <v>45454</v>
      </c>
      <c r="C33" t="s">
        <v>232</v>
      </c>
      <c r="D33">
        <v>20</v>
      </c>
      <c r="E33" t="s">
        <v>293</v>
      </c>
      <c r="F33" t="s">
        <v>288</v>
      </c>
      <c r="G33" t="s">
        <v>16</v>
      </c>
      <c r="H33" t="s">
        <v>17</v>
      </c>
    </row>
    <row r="34" spans="2:8">
      <c r="B34" s="741">
        <v>45454</v>
      </c>
      <c r="C34" t="s">
        <v>232</v>
      </c>
      <c r="D34">
        <v>20</v>
      </c>
      <c r="E34" t="s">
        <v>294</v>
      </c>
      <c r="F34" t="s">
        <v>288</v>
      </c>
      <c r="G34" t="s">
        <v>16</v>
      </c>
      <c r="H34" t="s">
        <v>17</v>
      </c>
    </row>
    <row r="35" spans="2:8">
      <c r="B35" s="741">
        <v>45454</v>
      </c>
      <c r="C35" t="s">
        <v>232</v>
      </c>
      <c r="D35">
        <v>20</v>
      </c>
      <c r="E35" t="s">
        <v>295</v>
      </c>
      <c r="F35" t="s">
        <v>288</v>
      </c>
      <c r="G35" t="s">
        <v>16</v>
      </c>
      <c r="H35" t="s">
        <v>17</v>
      </c>
    </row>
    <row r="36" spans="2:8">
      <c r="B36" s="741">
        <v>45453</v>
      </c>
      <c r="C36" t="s">
        <v>232</v>
      </c>
      <c r="D36">
        <v>20</v>
      </c>
      <c r="E36" t="s">
        <v>296</v>
      </c>
      <c r="F36" t="s">
        <v>288</v>
      </c>
      <c r="G36" t="s">
        <v>16</v>
      </c>
      <c r="H36" t="s">
        <v>17</v>
      </c>
    </row>
    <row r="37" spans="2:8">
      <c r="B37" s="741">
        <v>45448</v>
      </c>
      <c r="C37" t="s">
        <v>232</v>
      </c>
      <c r="D37">
        <v>20</v>
      </c>
      <c r="E37" t="s">
        <v>297</v>
      </c>
      <c r="F37" t="s">
        <v>288</v>
      </c>
      <c r="G37" t="s">
        <v>16</v>
      </c>
      <c r="H37" t="s">
        <v>17</v>
      </c>
    </row>
    <row r="38" spans="2:8">
      <c r="B38" s="741">
        <v>45448</v>
      </c>
      <c r="C38" t="s">
        <v>232</v>
      </c>
      <c r="D38">
        <v>20</v>
      </c>
      <c r="E38" t="s">
        <v>298</v>
      </c>
      <c r="F38" t="s">
        <v>288</v>
      </c>
      <c r="G38" t="s">
        <v>16</v>
      </c>
      <c r="H38" t="s">
        <v>17</v>
      </c>
    </row>
    <row r="39" spans="2:8">
      <c r="B39" s="741">
        <v>45446</v>
      </c>
      <c r="C39" t="s">
        <v>232</v>
      </c>
      <c r="D39">
        <v>20</v>
      </c>
      <c r="E39" t="s">
        <v>299</v>
      </c>
      <c r="F39" t="s">
        <v>288</v>
      </c>
      <c r="G39" t="s">
        <v>16</v>
      </c>
      <c r="H39" t="s">
        <v>17</v>
      </c>
    </row>
    <row r="40" spans="2:8">
      <c r="B40" s="741">
        <v>45442</v>
      </c>
      <c r="C40" t="s">
        <v>232</v>
      </c>
      <c r="D40">
        <v>20</v>
      </c>
      <c r="E40" t="s">
        <v>300</v>
      </c>
      <c r="F40" t="s">
        <v>288</v>
      </c>
      <c r="G40" t="s">
        <v>16</v>
      </c>
      <c r="H40" t="s">
        <v>17</v>
      </c>
    </row>
    <row r="41" spans="2:8">
      <c r="B41" s="741">
        <v>45440</v>
      </c>
      <c r="C41" t="s">
        <v>232</v>
      </c>
      <c r="D41">
        <v>20</v>
      </c>
      <c r="E41" t="s">
        <v>301</v>
      </c>
      <c r="F41" t="s">
        <v>288</v>
      </c>
      <c r="G41" t="s">
        <v>16</v>
      </c>
      <c r="H41" t="s">
        <v>17</v>
      </c>
    </row>
    <row r="42" spans="2:8">
      <c r="B42" s="741">
        <v>45455</v>
      </c>
      <c r="C42" t="s">
        <v>232</v>
      </c>
      <c r="D42">
        <v>40</v>
      </c>
      <c r="E42" t="s">
        <v>302</v>
      </c>
      <c r="F42" t="s">
        <v>288</v>
      </c>
      <c r="G42" t="s">
        <v>16</v>
      </c>
      <c r="H42" t="s">
        <v>17</v>
      </c>
    </row>
    <row r="44" spans="2:8">
      <c r="D44" s="78">
        <f>SUM(D28:D43)</f>
        <v>320</v>
      </c>
    </row>
  </sheetData>
  <mergeCells count="1">
    <mergeCell ref="D4:H4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3:N40"/>
  <sheetViews>
    <sheetView zoomScale="75" zoomScaleNormal="75" workbookViewId="0">
      <selection activeCell="G15" sqref="G15"/>
    </sheetView>
  </sheetViews>
  <sheetFormatPr defaultColWidth="9.1328125" defaultRowHeight="12.75"/>
  <cols>
    <col min="1" max="1" width="9.1328125" style="78"/>
    <col min="2" max="2" width="10.6640625" style="78" customWidth="1"/>
    <col min="3" max="3" width="40.6640625" style="78" customWidth="1"/>
    <col min="4" max="14" width="13.6640625" style="78" customWidth="1"/>
    <col min="15" max="16384" width="9.1328125" style="78"/>
  </cols>
  <sheetData>
    <row r="3" spans="2:14" ht="13.15" thickBot="1">
      <c r="B3" s="439"/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</row>
    <row r="4" spans="2:14" s="79" customFormat="1" ht="13.15" thickBot="1">
      <c r="B4" s="440"/>
      <c r="C4" s="440"/>
      <c r="D4" s="801" t="s">
        <v>103</v>
      </c>
      <c r="E4" s="802"/>
      <c r="F4" s="802"/>
      <c r="G4" s="802"/>
      <c r="H4" s="802"/>
      <c r="I4" s="803"/>
      <c r="J4" s="812" t="s">
        <v>163</v>
      </c>
      <c r="K4" s="813"/>
      <c r="L4" s="813"/>
      <c r="M4" s="813"/>
      <c r="N4" s="814"/>
    </row>
    <row r="5" spans="2:14" s="79" customFormat="1">
      <c r="B5" s="441" t="s">
        <v>1</v>
      </c>
      <c r="C5" s="441" t="s">
        <v>2</v>
      </c>
      <c r="D5" s="807" t="s">
        <v>106</v>
      </c>
      <c r="E5" s="808"/>
      <c r="F5" s="809"/>
      <c r="G5" s="807" t="s">
        <v>155</v>
      </c>
      <c r="H5" s="808"/>
      <c r="I5" s="809"/>
      <c r="J5" s="442"/>
      <c r="K5" s="443"/>
      <c r="L5" s="444"/>
      <c r="M5" s="445"/>
      <c r="N5" s="446"/>
    </row>
    <row r="6" spans="2:14" s="80" customFormat="1" ht="25.9" thickBot="1">
      <c r="B6" s="447" t="s">
        <v>5</v>
      </c>
      <c r="C6" s="447"/>
      <c r="D6" s="410" t="s">
        <v>108</v>
      </c>
      <c r="E6" s="360" t="s">
        <v>109</v>
      </c>
      <c r="F6" s="239" t="s">
        <v>113</v>
      </c>
      <c r="G6" s="410" t="s">
        <v>114</v>
      </c>
      <c r="H6" s="360" t="s">
        <v>115</v>
      </c>
      <c r="I6" s="239" t="s">
        <v>111</v>
      </c>
      <c r="J6" s="448" t="s">
        <v>108</v>
      </c>
      <c r="K6" s="449" t="s">
        <v>109</v>
      </c>
      <c r="L6" s="449" t="s">
        <v>110</v>
      </c>
      <c r="M6" s="448" t="s">
        <v>111</v>
      </c>
      <c r="N6" s="450" t="s">
        <v>112</v>
      </c>
    </row>
    <row r="7" spans="2:14" s="81" customFormat="1" ht="10.15">
      <c r="B7" s="82"/>
      <c r="C7" s="82"/>
      <c r="D7" s="169" t="s">
        <v>116</v>
      </c>
      <c r="E7" s="170" t="s">
        <v>117</v>
      </c>
      <c r="F7" s="172" t="s">
        <v>118</v>
      </c>
      <c r="G7" s="182" t="s">
        <v>119</v>
      </c>
      <c r="H7" s="170" t="s">
        <v>120</v>
      </c>
      <c r="I7" s="172" t="s">
        <v>121</v>
      </c>
      <c r="J7" s="97" t="s">
        <v>122</v>
      </c>
      <c r="K7" s="84" t="s">
        <v>123</v>
      </c>
      <c r="L7" s="84" t="s">
        <v>124</v>
      </c>
      <c r="M7" s="97" t="s">
        <v>166</v>
      </c>
      <c r="N7" s="86"/>
    </row>
    <row r="8" spans="2:14" s="81" customFormat="1" ht="10.15">
      <c r="B8" s="82"/>
      <c r="C8" s="82"/>
      <c r="D8" s="176"/>
      <c r="E8" s="557"/>
      <c r="F8" s="177"/>
      <c r="G8" s="173"/>
      <c r="H8" s="174"/>
      <c r="I8" s="177"/>
      <c r="J8" s="87"/>
      <c r="K8" s="88"/>
      <c r="L8" s="88"/>
      <c r="M8" s="87"/>
      <c r="N8" s="91"/>
    </row>
    <row r="9" spans="2:14" s="81" customFormat="1" ht="10.15">
      <c r="B9" s="82"/>
      <c r="C9" s="82"/>
      <c r="D9" s="176"/>
      <c r="E9" s="557"/>
      <c r="F9" s="177"/>
      <c r="G9" s="173"/>
      <c r="H9" s="174"/>
      <c r="I9" s="177"/>
      <c r="J9" s="87"/>
      <c r="K9" s="88"/>
      <c r="L9" s="88"/>
      <c r="M9" s="87"/>
      <c r="N9" s="91"/>
    </row>
    <row r="10" spans="2:14" ht="13.15">
      <c r="B10" s="242"/>
      <c r="C10" s="92" t="s">
        <v>8</v>
      </c>
      <c r="D10" s="412"/>
      <c r="E10" s="355"/>
      <c r="F10" s="413"/>
      <c r="G10" s="356"/>
      <c r="H10" s="355"/>
      <c r="I10" s="413"/>
      <c r="J10" s="451"/>
      <c r="K10" s="452"/>
      <c r="L10" s="452"/>
      <c r="M10" s="451"/>
      <c r="N10" s="453"/>
    </row>
    <row r="11" spans="2:14">
      <c r="B11" s="242"/>
      <c r="C11" s="242"/>
      <c r="D11" s="412"/>
      <c r="E11" s="355"/>
      <c r="F11" s="413"/>
      <c r="G11" s="356"/>
      <c r="H11" s="355"/>
      <c r="I11" s="413"/>
      <c r="J11" s="451"/>
      <c r="K11" s="452"/>
      <c r="L11" s="452"/>
      <c r="M11" s="451"/>
      <c r="N11" s="453"/>
    </row>
    <row r="12" spans="2:14" ht="13.15">
      <c r="B12" s="242"/>
      <c r="C12" s="92" t="s">
        <v>170</v>
      </c>
      <c r="D12" s="412"/>
      <c r="E12" s="355"/>
      <c r="F12" s="413"/>
      <c r="G12" s="356"/>
      <c r="H12" s="355"/>
      <c r="I12" s="413"/>
      <c r="J12" s="451"/>
      <c r="K12" s="452"/>
      <c r="L12" s="452"/>
      <c r="M12" s="451"/>
      <c r="N12" s="453"/>
    </row>
    <row r="13" spans="2:14">
      <c r="B13" s="242" t="s">
        <v>18</v>
      </c>
      <c r="C13" s="242" t="s">
        <v>171</v>
      </c>
      <c r="D13" s="635">
        <f>+'RF - Entrate'!D29</f>
        <v>0</v>
      </c>
      <c r="E13" s="636">
        <v>30</v>
      </c>
      <c r="F13" s="637">
        <f>+D13+E13</f>
        <v>30</v>
      </c>
      <c r="G13" s="638">
        <f>+F13</f>
        <v>30</v>
      </c>
      <c r="H13" s="636">
        <v>30</v>
      </c>
      <c r="I13" s="637">
        <f>+G13-H13</f>
        <v>0</v>
      </c>
      <c r="J13" s="639">
        <f>+'RF - Entrate'!J29</f>
        <v>0</v>
      </c>
      <c r="K13" s="636">
        <v>0</v>
      </c>
      <c r="L13" s="640">
        <v>0</v>
      </c>
      <c r="M13" s="451"/>
      <c r="N13" s="453"/>
    </row>
    <row r="14" spans="2:14">
      <c r="B14" s="454"/>
      <c r="C14" s="242" t="s">
        <v>309</v>
      </c>
      <c r="D14" s="412"/>
      <c r="E14" s="636">
        <v>7.9</v>
      </c>
      <c r="F14" s="637">
        <f>+D14+E14</f>
        <v>7.9</v>
      </c>
      <c r="G14" s="638">
        <f>+F14</f>
        <v>7.9</v>
      </c>
      <c r="H14" s="636">
        <v>7.9</v>
      </c>
      <c r="I14" s="637">
        <f>+G14-H14</f>
        <v>0</v>
      </c>
      <c r="J14" s="639">
        <f>+'RF - Entrate'!J30</f>
        <v>0</v>
      </c>
      <c r="K14" s="636">
        <v>0</v>
      </c>
      <c r="L14" s="640">
        <v>0</v>
      </c>
      <c r="M14" s="451"/>
      <c r="N14" s="453"/>
    </row>
    <row r="15" spans="2:14">
      <c r="B15" s="280"/>
      <c r="C15" s="332"/>
      <c r="D15" s="412"/>
      <c r="E15" s="355"/>
      <c r="F15" s="413"/>
      <c r="G15" s="356"/>
      <c r="H15" s="355"/>
      <c r="I15" s="413"/>
      <c r="J15" s="455"/>
      <c r="K15" s="456"/>
      <c r="L15" s="456"/>
      <c r="M15" s="455"/>
      <c r="N15" s="457"/>
    </row>
    <row r="16" spans="2:14">
      <c r="B16" s="280"/>
      <c r="C16" s="332"/>
      <c r="D16" s="412"/>
      <c r="E16" s="355"/>
      <c r="F16" s="413"/>
      <c r="G16" s="356"/>
      <c r="H16" s="355"/>
      <c r="I16" s="413"/>
      <c r="J16" s="455"/>
      <c r="K16" s="456"/>
      <c r="L16" s="456"/>
      <c r="M16" s="455"/>
      <c r="N16" s="457"/>
    </row>
    <row r="17" spans="2:14">
      <c r="B17" s="280"/>
      <c r="C17" s="332"/>
      <c r="D17" s="412"/>
      <c r="E17" s="355"/>
      <c r="F17" s="413"/>
      <c r="G17" s="356"/>
      <c r="H17" s="355"/>
      <c r="I17" s="413"/>
      <c r="J17" s="455"/>
      <c r="K17" s="456"/>
      <c r="L17" s="456"/>
      <c r="M17" s="455"/>
      <c r="N17" s="457"/>
    </row>
    <row r="18" spans="2:14">
      <c r="B18" s="280"/>
      <c r="C18" s="332"/>
      <c r="D18" s="412"/>
      <c r="E18" s="355"/>
      <c r="F18" s="413"/>
      <c r="G18" s="356"/>
      <c r="H18" s="355"/>
      <c r="I18" s="413"/>
      <c r="J18" s="455"/>
      <c r="K18" s="456"/>
      <c r="L18" s="456"/>
      <c r="M18" s="455"/>
      <c r="N18" s="457"/>
    </row>
    <row r="19" spans="2:14">
      <c r="B19" s="280"/>
      <c r="C19" s="332"/>
      <c r="D19" s="465"/>
      <c r="E19" s="355"/>
      <c r="F19" s="413"/>
      <c r="G19" s="356"/>
      <c r="H19" s="355"/>
      <c r="I19" s="413"/>
      <c r="J19" s="455"/>
      <c r="K19" s="456"/>
      <c r="L19" s="456"/>
      <c r="M19" s="455"/>
      <c r="N19" s="457"/>
    </row>
    <row r="20" spans="2:14">
      <c r="B20" s="280"/>
      <c r="C20" s="332"/>
      <c r="D20" s="347"/>
      <c r="E20" s="355"/>
      <c r="F20" s="413"/>
      <c r="G20" s="356"/>
      <c r="H20" s="355"/>
      <c r="I20" s="413"/>
      <c r="J20" s="455"/>
      <c r="K20" s="456"/>
      <c r="L20" s="456"/>
      <c r="M20" s="455"/>
      <c r="N20" s="457"/>
    </row>
    <row r="21" spans="2:14">
      <c r="B21" s="280"/>
      <c r="C21" s="332"/>
      <c r="D21" s="347"/>
      <c r="E21" s="355"/>
      <c r="F21" s="413"/>
      <c r="G21" s="356"/>
      <c r="H21" s="355"/>
      <c r="I21" s="413"/>
      <c r="J21" s="455"/>
      <c r="K21" s="456"/>
      <c r="L21" s="456">
        <v>0</v>
      </c>
      <c r="M21" s="455"/>
      <c r="N21" s="457"/>
    </row>
    <row r="22" spans="2:14" ht="13.15" thickBot="1">
      <c r="B22" s="282"/>
      <c r="C22" s="282"/>
      <c r="D22" s="348"/>
      <c r="E22" s="466"/>
      <c r="F22" s="467"/>
      <c r="G22" s="541"/>
      <c r="H22" s="466"/>
      <c r="I22" s="349"/>
      <c r="J22" s="458"/>
      <c r="K22" s="459"/>
      <c r="L22" s="456"/>
      <c r="M22" s="455"/>
      <c r="N22" s="457"/>
    </row>
    <row r="23" spans="2:14" ht="13.15" thickBot="1">
      <c r="B23" s="461"/>
      <c r="C23" s="461" t="s">
        <v>160</v>
      </c>
      <c r="D23" s="468">
        <f>SUM(D8:D18)</f>
        <v>0</v>
      </c>
      <c r="E23" s="759">
        <f>SUM(E8:E18)</f>
        <v>37.9</v>
      </c>
      <c r="F23" s="760">
        <f>+D23+E23</f>
        <v>37.9</v>
      </c>
      <c r="G23" s="759">
        <f>SUM(G8:G18)</f>
        <v>37.9</v>
      </c>
      <c r="H23" s="759">
        <f>SUM(H13:H18)</f>
        <v>37.9</v>
      </c>
      <c r="I23" s="760">
        <f>G23-H23</f>
        <v>0</v>
      </c>
      <c r="J23" s="761">
        <f>SUM(J8:J22)</f>
        <v>0</v>
      </c>
      <c r="K23" s="462">
        <f>SUM(K8:K22)</f>
        <v>0</v>
      </c>
      <c r="L23" s="462">
        <f>SUM(L8:L22)</f>
        <v>0</v>
      </c>
      <c r="M23" s="463">
        <f>J23+K23-L23</f>
        <v>0</v>
      </c>
      <c r="N23" s="464">
        <f>+I23+J23+K23+L23</f>
        <v>0</v>
      </c>
    </row>
    <row r="24" spans="2:14" ht="13.15" thickTop="1">
      <c r="B24" s="439"/>
      <c r="C24" s="439"/>
      <c r="D24" s="439"/>
      <c r="E24" s="439"/>
      <c r="F24" s="439"/>
      <c r="G24" s="439"/>
      <c r="H24" s="439"/>
      <c r="I24" s="439"/>
      <c r="J24" s="439"/>
      <c r="K24" s="439"/>
      <c r="L24" s="439"/>
      <c r="M24" s="439"/>
      <c r="N24" s="439"/>
    </row>
    <row r="26" spans="2:14">
      <c r="B26" t="s">
        <v>236</v>
      </c>
      <c r="C26" t="s">
        <v>261</v>
      </c>
      <c r="D26" t="s">
        <v>262</v>
      </c>
      <c r="E26" t="s">
        <v>237</v>
      </c>
      <c r="F26" t="s">
        <v>238</v>
      </c>
      <c r="G26" t="s">
        <v>263</v>
      </c>
      <c r="H26" t="s">
        <v>264</v>
      </c>
    </row>
    <row r="27" spans="2:14">
      <c r="B27" s="741">
        <v>45418</v>
      </c>
      <c r="C27" t="s">
        <v>232</v>
      </c>
      <c r="D27">
        <v>10</v>
      </c>
      <c r="E27" t="s">
        <v>303</v>
      </c>
      <c r="F27" t="s">
        <v>233</v>
      </c>
      <c r="G27" t="s">
        <v>18</v>
      </c>
      <c r="H27" t="s">
        <v>19</v>
      </c>
    </row>
    <row r="28" spans="2:14">
      <c r="B28" s="741">
        <v>45344</v>
      </c>
      <c r="C28" t="s">
        <v>232</v>
      </c>
      <c r="D28">
        <v>10</v>
      </c>
      <c r="E28" t="s">
        <v>304</v>
      </c>
      <c r="F28" t="s">
        <v>233</v>
      </c>
      <c r="G28" t="s">
        <v>18</v>
      </c>
      <c r="H28" t="s">
        <v>19</v>
      </c>
    </row>
    <row r="29" spans="2:14">
      <c r="B29" s="741">
        <v>45331</v>
      </c>
      <c r="C29" t="s">
        <v>232</v>
      </c>
      <c r="D29">
        <v>10</v>
      </c>
      <c r="E29" t="s">
        <v>305</v>
      </c>
      <c r="F29" t="s">
        <v>233</v>
      </c>
      <c r="G29" t="s">
        <v>18</v>
      </c>
      <c r="H29" t="s">
        <v>19</v>
      </c>
    </row>
    <row r="30" spans="2:14">
      <c r="B30" s="742"/>
      <c r="D30" s="78">
        <f>SUBTOTAL(109,Tabella6[Importo])</f>
        <v>30</v>
      </c>
    </row>
    <row r="32" spans="2:14">
      <c r="B32" t="s">
        <v>236</v>
      </c>
      <c r="C32" t="s">
        <v>261</v>
      </c>
      <c r="D32" t="s">
        <v>262</v>
      </c>
      <c r="E32" t="s">
        <v>237</v>
      </c>
      <c r="F32" t="s">
        <v>238</v>
      </c>
      <c r="G32" t="s">
        <v>263</v>
      </c>
      <c r="H32" t="s">
        <v>264</v>
      </c>
    </row>
    <row r="33" spans="2:8">
      <c r="B33" s="741">
        <v>45362</v>
      </c>
      <c r="C33" t="s">
        <v>232</v>
      </c>
      <c r="D33">
        <v>0.85</v>
      </c>
      <c r="E33" t="s">
        <v>306</v>
      </c>
      <c r="F33" t="s">
        <v>91</v>
      </c>
      <c r="G33" t="s">
        <v>18</v>
      </c>
      <c r="H33" t="s">
        <v>307</v>
      </c>
    </row>
    <row r="34" spans="2:8">
      <c r="B34" s="741">
        <v>45646</v>
      </c>
      <c r="C34" t="s">
        <v>232</v>
      </c>
      <c r="D34">
        <v>0.97</v>
      </c>
      <c r="E34" t="s">
        <v>308</v>
      </c>
      <c r="F34" t="s">
        <v>91</v>
      </c>
      <c r="G34" t="s">
        <v>18</v>
      </c>
      <c r="H34" t="s">
        <v>307</v>
      </c>
    </row>
    <row r="35" spans="2:8">
      <c r="B35" s="741">
        <v>45656</v>
      </c>
      <c r="C35" t="s">
        <v>232</v>
      </c>
      <c r="D35">
        <v>1.02</v>
      </c>
      <c r="E35" t="s">
        <v>308</v>
      </c>
      <c r="F35" t="s">
        <v>91</v>
      </c>
      <c r="G35" t="s">
        <v>18</v>
      </c>
      <c r="H35" t="s">
        <v>307</v>
      </c>
    </row>
    <row r="36" spans="2:8">
      <c r="B36" s="741">
        <v>45656</v>
      </c>
      <c r="C36" t="s">
        <v>232</v>
      </c>
      <c r="D36">
        <v>1.1000000000000001</v>
      </c>
      <c r="E36" t="s">
        <v>308</v>
      </c>
      <c r="F36" t="s">
        <v>91</v>
      </c>
      <c r="G36" t="s">
        <v>18</v>
      </c>
      <c r="H36" t="s">
        <v>307</v>
      </c>
    </row>
    <row r="37" spans="2:8">
      <c r="B37" s="741">
        <v>45656</v>
      </c>
      <c r="C37" t="s">
        <v>232</v>
      </c>
      <c r="D37">
        <v>1.1200000000000001</v>
      </c>
      <c r="E37" t="s">
        <v>308</v>
      </c>
      <c r="F37" t="s">
        <v>91</v>
      </c>
      <c r="G37" t="s">
        <v>18</v>
      </c>
      <c r="H37" t="s">
        <v>307</v>
      </c>
    </row>
    <row r="38" spans="2:8">
      <c r="B38" s="741">
        <v>45656</v>
      </c>
      <c r="C38" t="s">
        <v>232</v>
      </c>
      <c r="D38">
        <v>1.1299999999999999</v>
      </c>
      <c r="E38" t="s">
        <v>308</v>
      </c>
      <c r="F38" t="s">
        <v>91</v>
      </c>
      <c r="G38" t="s">
        <v>18</v>
      </c>
      <c r="H38" t="s">
        <v>307</v>
      </c>
    </row>
    <row r="39" spans="2:8">
      <c r="B39" s="741">
        <v>45636</v>
      </c>
      <c r="C39" t="s">
        <v>232</v>
      </c>
      <c r="D39">
        <v>1.71</v>
      </c>
      <c r="E39" t="s">
        <v>308</v>
      </c>
      <c r="F39" t="s">
        <v>91</v>
      </c>
      <c r="G39" t="s">
        <v>18</v>
      </c>
      <c r="H39" t="s">
        <v>307</v>
      </c>
    </row>
    <row r="40" spans="2:8">
      <c r="B40" s="742"/>
      <c r="D40" s="78">
        <f>SUBTOTAL(109,Tabella7[Importo])</f>
        <v>7.9</v>
      </c>
    </row>
  </sheetData>
  <mergeCells count="4">
    <mergeCell ref="D5:F5"/>
    <mergeCell ref="G5:I5"/>
    <mergeCell ref="J4:N4"/>
    <mergeCell ref="D4:I4"/>
  </mergeCells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3:L25"/>
  <sheetViews>
    <sheetView zoomScale="75" zoomScaleNormal="75" workbookViewId="0">
      <selection activeCell="H23" sqref="H23"/>
    </sheetView>
  </sheetViews>
  <sheetFormatPr defaultColWidth="9.1328125" defaultRowHeight="12.75"/>
  <cols>
    <col min="1" max="1" width="9.1328125" style="78"/>
    <col min="2" max="2" width="10.6640625" style="78" customWidth="1"/>
    <col min="3" max="3" width="40.6640625" style="78" customWidth="1"/>
    <col min="4" max="9" width="11.6640625" style="78" customWidth="1"/>
    <col min="10" max="16384" width="9.1328125" style="78"/>
  </cols>
  <sheetData>
    <row r="3" spans="2:12" ht="13.15" thickBot="1">
      <c r="B3" s="469"/>
      <c r="C3" s="439"/>
      <c r="D3" s="439"/>
      <c r="E3" s="439"/>
      <c r="F3" s="439"/>
      <c r="G3" s="439"/>
      <c r="H3" s="439"/>
      <c r="I3" s="439"/>
      <c r="J3" s="439"/>
      <c r="K3" s="439"/>
      <c r="L3" s="439"/>
    </row>
    <row r="4" spans="2:12" s="79" customFormat="1" ht="13.15" thickBot="1">
      <c r="B4" s="441" t="s">
        <v>1</v>
      </c>
      <c r="C4" s="440"/>
      <c r="D4" s="812" t="s">
        <v>103</v>
      </c>
      <c r="E4" s="813"/>
      <c r="F4" s="813"/>
      <c r="G4" s="813"/>
      <c r="H4" s="813"/>
      <c r="I4" s="814"/>
      <c r="J4" s="815" t="s">
        <v>155</v>
      </c>
      <c r="K4" s="816"/>
      <c r="L4" s="817"/>
    </row>
    <row r="5" spans="2:12" s="79" customFormat="1" ht="25.9" thickBot="1">
      <c r="B5" s="447" t="s">
        <v>5</v>
      </c>
      <c r="C5" s="447" t="s">
        <v>2</v>
      </c>
      <c r="D5" s="448" t="s">
        <v>108</v>
      </c>
      <c r="E5" s="449" t="s">
        <v>109</v>
      </c>
      <c r="F5" s="93" t="s">
        <v>113</v>
      </c>
      <c r="G5" s="94" t="s">
        <v>114</v>
      </c>
      <c r="H5" s="95" t="s">
        <v>115</v>
      </c>
      <c r="I5" s="96" t="s">
        <v>111</v>
      </c>
      <c r="J5" s="470" t="s">
        <v>114</v>
      </c>
      <c r="K5" s="449" t="s">
        <v>164</v>
      </c>
      <c r="L5" s="450" t="s">
        <v>111</v>
      </c>
    </row>
    <row r="6" spans="2:12" s="80" customFormat="1">
      <c r="B6" s="82"/>
      <c r="C6" s="82"/>
      <c r="D6" s="83" t="s">
        <v>116</v>
      </c>
      <c r="E6" s="84" t="s">
        <v>117</v>
      </c>
      <c r="F6" s="85" t="s">
        <v>118</v>
      </c>
      <c r="G6" s="83" t="s">
        <v>119</v>
      </c>
      <c r="H6" s="84" t="s">
        <v>120</v>
      </c>
      <c r="I6" s="86" t="s">
        <v>121</v>
      </c>
      <c r="J6" s="83" t="s">
        <v>119</v>
      </c>
      <c r="K6" s="84" t="s">
        <v>120</v>
      </c>
      <c r="L6" s="86" t="s">
        <v>165</v>
      </c>
    </row>
    <row r="7" spans="2:12" s="81" customFormat="1" ht="10.15">
      <c r="B7" s="82"/>
      <c r="C7" s="82"/>
      <c r="D7" s="87"/>
      <c r="E7" s="88"/>
      <c r="F7" s="89"/>
      <c r="G7" s="283"/>
      <c r="I7" s="91"/>
      <c r="J7" s="90"/>
      <c r="K7" s="88"/>
      <c r="L7" s="91"/>
    </row>
    <row r="8" spans="2:12" s="81" customFormat="1" ht="10.15">
      <c r="B8" s="82"/>
      <c r="C8" s="82"/>
      <c r="D8" s="87"/>
      <c r="E8" s="88"/>
      <c r="F8" s="89"/>
      <c r="G8" s="90"/>
      <c r="I8" s="91"/>
      <c r="J8" s="90"/>
      <c r="K8" s="88"/>
      <c r="L8" s="91"/>
    </row>
    <row r="9" spans="2:12" s="81" customFormat="1" ht="13.15">
      <c r="B9" s="242"/>
      <c r="C9" s="92" t="s">
        <v>172</v>
      </c>
      <c r="D9" s="451"/>
      <c r="E9" s="452"/>
      <c r="F9" s="471"/>
      <c r="G9" s="472"/>
      <c r="H9" s="473"/>
      <c r="I9" s="453"/>
      <c r="J9" s="472">
        <v>0</v>
      </c>
      <c r="K9" s="452"/>
      <c r="L9" s="453"/>
    </row>
    <row r="10" spans="2:12">
      <c r="B10" s="242"/>
      <c r="C10" s="242"/>
      <c r="D10" s="451"/>
      <c r="E10" s="452"/>
      <c r="F10" s="471"/>
      <c r="G10" s="472"/>
      <c r="H10" s="473"/>
      <c r="I10" s="453"/>
      <c r="J10" s="472"/>
      <c r="K10" s="452"/>
      <c r="L10" s="453"/>
    </row>
    <row r="11" spans="2:12">
      <c r="B11" s="242" t="s">
        <v>23</v>
      </c>
      <c r="C11" s="242" t="s">
        <v>173</v>
      </c>
      <c r="D11" s="451">
        <f>Entrate!E41</f>
        <v>0</v>
      </c>
      <c r="E11" s="573"/>
      <c r="F11" s="471">
        <f>+E11</f>
        <v>0</v>
      </c>
      <c r="G11" s="472">
        <v>0</v>
      </c>
      <c r="H11" s="641">
        <v>0</v>
      </c>
      <c r="I11" s="453"/>
      <c r="J11" s="472"/>
      <c r="K11" s="452"/>
      <c r="L11" s="453"/>
    </row>
    <row r="12" spans="2:12">
      <c r="B12" s="280"/>
      <c r="C12" s="281"/>
      <c r="D12" s="455"/>
      <c r="E12" s="456"/>
      <c r="F12" s="474"/>
      <c r="G12" s="475"/>
      <c r="H12" s="476"/>
      <c r="I12" s="457">
        <f>G10-H12</f>
        <v>0</v>
      </c>
      <c r="J12" s="475"/>
      <c r="K12" s="456"/>
      <c r="L12" s="457"/>
    </row>
    <row r="13" spans="2:12">
      <c r="B13" s="280"/>
      <c r="C13" s="281"/>
      <c r="D13" s="455"/>
      <c r="E13" s="456"/>
      <c r="F13" s="474"/>
      <c r="G13" s="475"/>
      <c r="H13" s="476">
        <v>0</v>
      </c>
      <c r="I13" s="457">
        <f>G11-H13</f>
        <v>0</v>
      </c>
      <c r="J13" s="475"/>
      <c r="K13" s="456"/>
      <c r="L13" s="457">
        <f>+J9-K13</f>
        <v>0</v>
      </c>
    </row>
    <row r="14" spans="2:12">
      <c r="B14" s="280"/>
      <c r="C14" s="281"/>
      <c r="D14" s="455"/>
      <c r="E14" s="456"/>
      <c r="F14" s="474"/>
      <c r="G14" s="475"/>
      <c r="H14" s="476"/>
      <c r="I14" s="457"/>
      <c r="J14" s="475"/>
      <c r="K14" s="456"/>
      <c r="L14" s="457"/>
    </row>
    <row r="15" spans="2:12">
      <c r="B15" s="280"/>
      <c r="C15" s="281"/>
      <c r="D15" s="455"/>
      <c r="E15" s="456"/>
      <c r="F15" s="474"/>
      <c r="G15" s="475"/>
      <c r="H15" s="476"/>
      <c r="I15" s="457"/>
      <c r="J15" s="475"/>
      <c r="K15" s="456"/>
      <c r="L15" s="457"/>
    </row>
    <row r="16" spans="2:12">
      <c r="B16" s="280"/>
      <c r="C16" s="281"/>
      <c r="D16" s="455"/>
      <c r="E16" s="456"/>
      <c r="F16" s="474"/>
      <c r="G16" s="475"/>
      <c r="H16" s="476"/>
      <c r="I16" s="457"/>
      <c r="J16" s="475"/>
      <c r="K16" s="456"/>
      <c r="L16" s="457"/>
    </row>
    <row r="17" spans="2:12">
      <c r="B17" s="280"/>
      <c r="C17" s="281"/>
      <c r="D17" s="455"/>
      <c r="E17" s="456"/>
      <c r="F17" s="474"/>
      <c r="G17" s="475"/>
      <c r="H17" s="476"/>
      <c r="I17" s="457"/>
      <c r="J17" s="475"/>
      <c r="K17" s="456"/>
      <c r="L17" s="457"/>
    </row>
    <row r="18" spans="2:12">
      <c r="B18" s="280"/>
      <c r="C18" s="281"/>
      <c r="D18" s="455"/>
      <c r="E18" s="456"/>
      <c r="F18" s="474"/>
      <c r="G18" s="475"/>
      <c r="H18" s="476"/>
      <c r="I18" s="457"/>
      <c r="J18" s="475"/>
      <c r="K18" s="456"/>
      <c r="L18" s="457"/>
    </row>
    <row r="19" spans="2:12">
      <c r="B19" s="280"/>
      <c r="C19" s="281"/>
      <c r="D19" s="455"/>
      <c r="E19" s="456"/>
      <c r="F19" s="474"/>
      <c r="G19" s="475"/>
      <c r="H19" s="476">
        <v>0</v>
      </c>
      <c r="I19" s="457">
        <f>G12-H19+I13</f>
        <v>0</v>
      </c>
      <c r="J19" s="475"/>
      <c r="K19" s="456"/>
      <c r="L19" s="457">
        <f>+J10-K19</f>
        <v>0</v>
      </c>
    </row>
    <row r="20" spans="2:12">
      <c r="B20" s="280"/>
      <c r="C20" s="281"/>
      <c r="D20" s="455"/>
      <c r="E20" s="456"/>
      <c r="F20" s="474"/>
      <c r="G20" s="475"/>
      <c r="H20" s="476">
        <v>0</v>
      </c>
      <c r="I20" s="457">
        <f>G13-H20+I19</f>
        <v>0</v>
      </c>
      <c r="J20" s="475"/>
      <c r="K20" s="456"/>
      <c r="L20" s="457">
        <f>+J11-K20</f>
        <v>0</v>
      </c>
    </row>
    <row r="21" spans="2:12">
      <c r="B21" s="280"/>
      <c r="C21" s="281"/>
      <c r="D21" s="455"/>
      <c r="E21" s="456"/>
      <c r="F21" s="474"/>
      <c r="G21" s="475"/>
      <c r="H21" s="476">
        <v>0</v>
      </c>
      <c r="I21" s="457">
        <f>G19-H21+I20</f>
        <v>0</v>
      </c>
      <c r="J21" s="475">
        <v>0</v>
      </c>
      <c r="K21" s="456"/>
      <c r="L21" s="457">
        <f>J21</f>
        <v>0</v>
      </c>
    </row>
    <row r="22" spans="2:12">
      <c r="B22" s="282"/>
      <c r="C22" s="282"/>
      <c r="D22" s="458"/>
      <c r="E22" s="459"/>
      <c r="F22" s="474"/>
      <c r="G22" s="477"/>
      <c r="H22" s="478"/>
      <c r="I22" s="457"/>
      <c r="J22" s="477"/>
      <c r="K22" s="459"/>
      <c r="L22" s="460"/>
    </row>
    <row r="23" spans="2:12" ht="13.15" thickBot="1">
      <c r="B23" s="461"/>
      <c r="C23" s="461" t="s">
        <v>160</v>
      </c>
      <c r="D23" s="462">
        <f>SUM(D7:D22)</f>
        <v>0</v>
      </c>
      <c r="E23" s="462">
        <f>SUM(E7:E22)</f>
        <v>0</v>
      </c>
      <c r="F23" s="479">
        <f>+E23</f>
        <v>0</v>
      </c>
      <c r="G23" s="480">
        <f>+F23</f>
        <v>0</v>
      </c>
      <c r="H23" s="481">
        <f>SUM(H11:H22)</f>
        <v>0</v>
      </c>
      <c r="I23" s="482">
        <f>G23-H23</f>
        <v>0</v>
      </c>
      <c r="J23" s="480">
        <f>SUM(J7:J22)</f>
        <v>0</v>
      </c>
      <c r="K23" s="483">
        <f>SUM(K7:K22)</f>
        <v>0</v>
      </c>
      <c r="L23" s="464">
        <f>+J23+K23</f>
        <v>0</v>
      </c>
    </row>
    <row r="24" spans="2:12" ht="13.15" thickTop="1">
      <c r="B24" s="439"/>
      <c r="C24" s="439"/>
      <c r="D24" s="439"/>
      <c r="E24" s="439"/>
      <c r="F24" s="473"/>
      <c r="G24" s="439"/>
      <c r="H24" s="439"/>
      <c r="I24" s="439"/>
      <c r="J24" s="439"/>
      <c r="K24" s="439"/>
      <c r="L24" s="439"/>
    </row>
    <row r="25" spans="2:12">
      <c r="B25" s="439"/>
      <c r="C25" s="439"/>
      <c r="D25" s="439"/>
      <c r="E25" s="439"/>
      <c r="F25" s="439"/>
      <c r="G25" s="439"/>
      <c r="H25" s="473"/>
      <c r="I25" s="439"/>
      <c r="J25" s="439"/>
      <c r="K25" s="439"/>
      <c r="L25" s="439"/>
    </row>
  </sheetData>
  <mergeCells count="2">
    <mergeCell ref="D4:I4"/>
    <mergeCell ref="J4:L4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3:H28"/>
  <sheetViews>
    <sheetView zoomScale="75" zoomScaleNormal="75" workbookViewId="0">
      <selection activeCell="D13" sqref="D13"/>
    </sheetView>
  </sheetViews>
  <sheetFormatPr defaultColWidth="9.1328125" defaultRowHeight="12.75"/>
  <cols>
    <col min="1" max="1" width="9.1328125" style="78"/>
    <col min="2" max="2" width="10.6640625" style="78" customWidth="1"/>
    <col min="3" max="3" width="40.6640625" style="78" customWidth="1"/>
    <col min="4" max="7" width="18.6640625" style="78" customWidth="1"/>
    <col min="8" max="16384" width="9.1328125" style="78"/>
  </cols>
  <sheetData>
    <row r="3" spans="2:7" ht="13.15" thickBot="1">
      <c r="B3" s="439"/>
      <c r="C3" s="439"/>
      <c r="D3" s="439"/>
      <c r="E3" s="439"/>
      <c r="F3" s="439"/>
      <c r="G3" s="439"/>
    </row>
    <row r="4" spans="2:7" s="79" customFormat="1" ht="13.8" customHeight="1" thickBot="1">
      <c r="B4" s="440"/>
      <c r="C4" s="440"/>
      <c r="D4" s="812" t="s">
        <v>163</v>
      </c>
      <c r="E4" s="813"/>
      <c r="F4" s="813"/>
      <c r="G4" s="814"/>
    </row>
    <row r="5" spans="2:7" s="79" customFormat="1">
      <c r="B5" s="441" t="s">
        <v>1</v>
      </c>
      <c r="C5" s="441" t="s">
        <v>44</v>
      </c>
      <c r="D5" s="818" t="s">
        <v>175</v>
      </c>
      <c r="E5" s="819"/>
      <c r="F5" s="819"/>
      <c r="G5" s="820"/>
    </row>
    <row r="6" spans="2:7" s="80" customFormat="1" ht="13.15" thickBot="1">
      <c r="B6" s="447" t="s">
        <v>5</v>
      </c>
      <c r="C6" s="447"/>
      <c r="D6" s="448" t="s">
        <v>108</v>
      </c>
      <c r="E6" s="449" t="s">
        <v>109</v>
      </c>
      <c r="F6" s="95" t="s">
        <v>148</v>
      </c>
      <c r="G6" s="450" t="s">
        <v>144</v>
      </c>
    </row>
    <row r="7" spans="2:7" s="81" customFormat="1" ht="10.15">
      <c r="B7" s="82"/>
      <c r="C7" s="82"/>
      <c r="D7" s="83" t="s">
        <v>116</v>
      </c>
      <c r="E7" s="84" t="s">
        <v>117</v>
      </c>
      <c r="F7" s="85" t="s">
        <v>176</v>
      </c>
      <c r="G7" s="86" t="s">
        <v>177</v>
      </c>
    </row>
    <row r="8" spans="2:7" s="81" customFormat="1" ht="10.15">
      <c r="B8" s="82"/>
      <c r="C8" s="82"/>
      <c r="D8" s="87"/>
      <c r="E8" s="88"/>
      <c r="F8" s="89"/>
      <c r="G8" s="91"/>
    </row>
    <row r="9" spans="2:7" s="81" customFormat="1" ht="10.15">
      <c r="B9" s="82"/>
      <c r="C9" s="82"/>
      <c r="D9" s="87"/>
      <c r="E9" s="88"/>
      <c r="F9" s="89"/>
      <c r="G9" s="91"/>
    </row>
    <row r="10" spans="2:7" ht="13.15">
      <c r="B10" s="242"/>
      <c r="C10" s="92" t="s">
        <v>178</v>
      </c>
      <c r="D10" s="451"/>
      <c r="E10" s="452"/>
      <c r="F10" s="471"/>
      <c r="G10" s="453"/>
    </row>
    <row r="11" spans="2:7">
      <c r="B11" s="242"/>
      <c r="C11" s="242"/>
      <c r="D11" s="451"/>
      <c r="E11" s="452"/>
      <c r="F11" s="471"/>
      <c r="G11" s="453"/>
    </row>
    <row r="12" spans="2:7" ht="13.15">
      <c r="B12" s="242"/>
      <c r="C12" s="92" t="s">
        <v>46</v>
      </c>
      <c r="D12" s="451"/>
      <c r="E12" s="452"/>
      <c r="F12" s="471"/>
      <c r="G12" s="453"/>
    </row>
    <row r="13" spans="2:7">
      <c r="B13" s="242" t="s">
        <v>47</v>
      </c>
      <c r="C13" s="242" t="s">
        <v>179</v>
      </c>
      <c r="D13" s="451">
        <f>+'RF - Uscite'!K16</f>
        <v>1220</v>
      </c>
      <c r="E13" s="573">
        <v>-200</v>
      </c>
      <c r="F13" s="574">
        <v>1020</v>
      </c>
      <c r="G13" s="453"/>
    </row>
    <row r="14" spans="2:7">
      <c r="B14" s="280"/>
      <c r="C14" s="281"/>
      <c r="D14" s="455"/>
      <c r="E14" s="456"/>
      <c r="F14" s="474"/>
      <c r="G14" s="457">
        <f>+D23+E23-F23</f>
        <v>0</v>
      </c>
    </row>
    <row r="15" spans="2:7">
      <c r="B15" s="280"/>
      <c r="C15" s="281"/>
      <c r="D15" s="455"/>
      <c r="E15" s="456"/>
      <c r="F15" s="474"/>
      <c r="G15" s="457"/>
    </row>
    <row r="16" spans="2:7">
      <c r="B16" s="280"/>
      <c r="C16" s="281"/>
      <c r="D16" s="455"/>
      <c r="E16" s="456"/>
      <c r="F16" s="474"/>
      <c r="G16" s="457"/>
    </row>
    <row r="17" spans="2:8">
      <c r="B17" s="280"/>
      <c r="C17" s="281"/>
      <c r="D17" s="455"/>
      <c r="E17" s="456"/>
      <c r="F17" s="474"/>
      <c r="G17" s="457"/>
    </row>
    <row r="18" spans="2:8">
      <c r="B18" s="280"/>
      <c r="C18" s="281"/>
      <c r="D18" s="455"/>
      <c r="E18" s="456"/>
      <c r="F18" s="474"/>
      <c r="G18" s="457"/>
    </row>
    <row r="19" spans="2:8">
      <c r="B19" s="280"/>
      <c r="C19" s="281"/>
      <c r="D19" s="455"/>
      <c r="E19" s="456"/>
      <c r="F19" s="474"/>
      <c r="G19" s="457"/>
    </row>
    <row r="20" spans="2:8">
      <c r="B20" s="280"/>
      <c r="C20" s="281"/>
      <c r="D20" s="455"/>
      <c r="E20" s="456"/>
      <c r="F20" s="474"/>
      <c r="G20" s="457"/>
    </row>
    <row r="21" spans="2:8">
      <c r="B21" s="280"/>
      <c r="C21" s="281"/>
      <c r="D21" s="455"/>
      <c r="E21" s="456"/>
      <c r="F21" s="474"/>
      <c r="G21" s="457"/>
    </row>
    <row r="22" spans="2:8">
      <c r="B22" s="282"/>
      <c r="C22" s="282"/>
      <c r="D22" s="458"/>
      <c r="E22" s="459"/>
      <c r="F22" s="459"/>
      <c r="G22" s="460"/>
    </row>
    <row r="23" spans="2:8" ht="13.15" thickBot="1">
      <c r="B23" s="461"/>
      <c r="C23" s="461" t="s">
        <v>160</v>
      </c>
      <c r="D23" s="462">
        <f>SUM(D8:D22)</f>
        <v>1220</v>
      </c>
      <c r="E23" s="462">
        <f>SUM(E8:E22)</f>
        <v>-200</v>
      </c>
      <c r="F23" s="462">
        <f>SUM(F8:F22)</f>
        <v>1020</v>
      </c>
      <c r="G23" s="464">
        <f>SUM(D23:F23)</f>
        <v>2040</v>
      </c>
    </row>
    <row r="24" spans="2:8" ht="13.15" thickTop="1">
      <c r="B24" s="439"/>
      <c r="C24" s="439"/>
      <c r="D24" s="439"/>
      <c r="E24" s="439"/>
      <c r="F24" s="439"/>
      <c r="G24" s="439"/>
    </row>
    <row r="27" spans="2:8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2:8">
      <c r="B28" s="741">
        <v>45330</v>
      </c>
      <c r="C28" t="s">
        <v>239</v>
      </c>
      <c r="D28">
        <v>-1020</v>
      </c>
      <c r="E28" t="s">
        <v>310</v>
      </c>
      <c r="F28" t="s">
        <v>240</v>
      </c>
      <c r="G28" t="s">
        <v>47</v>
      </c>
      <c r="H28" t="s">
        <v>204</v>
      </c>
    </row>
  </sheetData>
  <mergeCells count="2">
    <mergeCell ref="D4:G4"/>
    <mergeCell ref="D5:G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3:N33"/>
  <sheetViews>
    <sheetView topLeftCell="A2" zoomScale="75" zoomScaleNormal="75" workbookViewId="0">
      <selection activeCell="E14" sqref="E14"/>
    </sheetView>
  </sheetViews>
  <sheetFormatPr defaultColWidth="9.1328125" defaultRowHeight="12.75"/>
  <cols>
    <col min="1" max="1" width="9.1328125" style="78"/>
    <col min="2" max="2" width="10.6640625" style="78" customWidth="1"/>
    <col min="3" max="3" width="40.6640625" style="78" customWidth="1"/>
    <col min="4" max="10" width="11.6640625" style="78" customWidth="1"/>
    <col min="11" max="16384" width="9.1328125" style="78"/>
  </cols>
  <sheetData>
    <row r="3" spans="2:14" ht="13.15" thickBot="1">
      <c r="B3" s="439"/>
      <c r="C3" s="439"/>
      <c r="D3" s="439"/>
      <c r="E3" s="439"/>
      <c r="F3" s="439"/>
      <c r="G3" s="439"/>
      <c r="H3" s="439"/>
      <c r="I3" s="439"/>
      <c r="J3" s="439"/>
    </row>
    <row r="4" spans="2:14" s="79" customFormat="1" ht="13.15" thickBot="1">
      <c r="B4" s="440"/>
      <c r="C4" s="440"/>
      <c r="D4" s="812" t="s">
        <v>103</v>
      </c>
      <c r="E4" s="813"/>
      <c r="F4" s="813"/>
      <c r="G4" s="813"/>
      <c r="H4" s="813"/>
      <c r="I4" s="813"/>
      <c r="J4" s="814"/>
      <c r="K4" s="821" t="s">
        <v>163</v>
      </c>
      <c r="L4" s="822"/>
      <c r="M4" s="822"/>
      <c r="N4" s="823"/>
    </row>
    <row r="5" spans="2:14" s="79" customFormat="1">
      <c r="B5" s="441" t="s">
        <v>1</v>
      </c>
      <c r="C5" s="441" t="s">
        <v>44</v>
      </c>
      <c r="D5" s="815" t="s">
        <v>106</v>
      </c>
      <c r="E5" s="816"/>
      <c r="F5" s="817"/>
      <c r="G5" s="815" t="s">
        <v>175</v>
      </c>
      <c r="H5" s="816"/>
      <c r="I5" s="816"/>
      <c r="J5" s="817"/>
      <c r="K5" s="818" t="s">
        <v>175</v>
      </c>
      <c r="L5" s="819"/>
      <c r="M5" s="819"/>
      <c r="N5" s="820"/>
    </row>
    <row r="6" spans="2:14" s="80" customFormat="1" ht="13.15" thickBot="1">
      <c r="B6" s="447" t="s">
        <v>5</v>
      </c>
      <c r="C6" s="447"/>
      <c r="D6" s="448" t="s">
        <v>108</v>
      </c>
      <c r="E6" s="449" t="s">
        <v>109</v>
      </c>
      <c r="F6" s="484" t="s">
        <v>113</v>
      </c>
      <c r="G6" s="470" t="s">
        <v>147</v>
      </c>
      <c r="H6" s="448" t="s">
        <v>180</v>
      </c>
      <c r="I6" s="449" t="s">
        <v>148</v>
      </c>
      <c r="J6" s="450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81" customFormat="1" ht="10.15">
      <c r="B7" s="82"/>
      <c r="C7" s="82"/>
      <c r="D7" s="83" t="s">
        <v>116</v>
      </c>
      <c r="E7" s="84" t="s">
        <v>117</v>
      </c>
      <c r="F7" s="85" t="s">
        <v>118</v>
      </c>
      <c r="G7" s="83" t="s">
        <v>119</v>
      </c>
      <c r="H7" s="97"/>
      <c r="I7" s="84" t="s">
        <v>120</v>
      </c>
      <c r="J7" s="86" t="s">
        <v>121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81" customFormat="1" ht="10.15">
      <c r="B8" s="82"/>
      <c r="C8" s="82"/>
      <c r="D8" s="87"/>
      <c r="E8" s="88"/>
      <c r="F8" s="89"/>
      <c r="G8" s="90"/>
      <c r="H8" s="87"/>
      <c r="I8" s="88"/>
      <c r="J8" s="91"/>
      <c r="K8" s="115"/>
      <c r="L8" s="112"/>
      <c r="M8" s="113"/>
      <c r="N8" s="116"/>
    </row>
    <row r="9" spans="2:14" s="81" customFormat="1" ht="10.15">
      <c r="B9" s="82"/>
      <c r="C9" s="82"/>
      <c r="D9" s="87"/>
      <c r="E9" s="88"/>
      <c r="F9" s="89"/>
      <c r="G9" s="90"/>
      <c r="H9" s="87"/>
      <c r="I9" s="88"/>
      <c r="J9" s="91"/>
      <c r="K9" s="115"/>
      <c r="L9" s="112"/>
      <c r="M9" s="113"/>
      <c r="N9" s="116"/>
    </row>
    <row r="10" spans="2:14" ht="13.15">
      <c r="B10" s="242"/>
      <c r="C10" s="92" t="s">
        <v>178</v>
      </c>
      <c r="D10" s="451"/>
      <c r="E10" s="452"/>
      <c r="F10" s="471"/>
      <c r="G10" s="472"/>
      <c r="H10" s="451"/>
      <c r="I10" s="452"/>
      <c r="J10" s="453"/>
      <c r="K10" s="122"/>
      <c r="L10" s="119"/>
      <c r="M10" s="120"/>
      <c r="N10" s="123"/>
    </row>
    <row r="11" spans="2:14">
      <c r="B11" s="242"/>
      <c r="C11" s="242"/>
      <c r="D11" s="451"/>
      <c r="E11" s="452"/>
      <c r="F11" s="471"/>
      <c r="G11" s="472"/>
      <c r="H11" s="451"/>
      <c r="I11" s="452"/>
      <c r="J11" s="453"/>
      <c r="K11" s="122"/>
      <c r="L11" s="119"/>
      <c r="M11" s="120"/>
      <c r="N11" s="123"/>
    </row>
    <row r="12" spans="2:14" ht="13.15">
      <c r="B12" s="242"/>
      <c r="C12" s="92" t="s">
        <v>46</v>
      </c>
      <c r="D12" s="451"/>
      <c r="E12" s="452"/>
      <c r="F12" s="471"/>
      <c r="G12" s="472"/>
      <c r="H12" s="451"/>
      <c r="I12" s="452"/>
      <c r="J12" s="453"/>
      <c r="K12" s="122"/>
      <c r="L12" s="119"/>
      <c r="M12" s="120"/>
      <c r="N12" s="123"/>
    </row>
    <row r="13" spans="2:14">
      <c r="B13" s="242" t="s">
        <v>48</v>
      </c>
      <c r="C13" s="242" t="s">
        <v>221</v>
      </c>
      <c r="D13" s="451">
        <f>+'RF - Uscite'!D17</f>
        <v>2850</v>
      </c>
      <c r="E13" s="573">
        <v>100</v>
      </c>
      <c r="F13" s="471">
        <f>SUM(D13:E13)</f>
        <v>2950</v>
      </c>
      <c r="G13" s="472">
        <f>+F23</f>
        <v>2950</v>
      </c>
      <c r="H13" s="451"/>
      <c r="I13" s="573">
        <v>1710</v>
      </c>
      <c r="J13" s="457">
        <f>+G13-I13</f>
        <v>1240</v>
      </c>
      <c r="K13" s="122">
        <f>+'RF - Uscite'!K17</f>
        <v>970</v>
      </c>
      <c r="L13" s="119"/>
      <c r="M13" s="573">
        <v>970</v>
      </c>
      <c r="N13" s="123">
        <f>+J13+K13+L13-M13</f>
        <v>1240</v>
      </c>
    </row>
    <row r="14" spans="2:14">
      <c r="B14" s="280"/>
      <c r="C14" s="242" t="s">
        <v>315</v>
      </c>
      <c r="D14" s="455"/>
      <c r="E14" s="456"/>
      <c r="F14" s="474"/>
      <c r="G14" s="475"/>
      <c r="H14" s="455"/>
      <c r="I14" s="456"/>
      <c r="J14" s="457"/>
      <c r="K14" s="289"/>
      <c r="L14" s="286"/>
      <c r="M14" s="487"/>
      <c r="N14" s="290"/>
    </row>
    <row r="15" spans="2:14">
      <c r="B15" s="280"/>
      <c r="C15" s="281"/>
      <c r="D15" s="455"/>
      <c r="E15" s="456"/>
      <c r="F15" s="474"/>
      <c r="G15" s="475"/>
      <c r="H15" s="455"/>
      <c r="I15" s="456"/>
      <c r="J15" s="457"/>
      <c r="K15" s="289"/>
      <c r="L15" s="286"/>
      <c r="M15" s="487"/>
      <c r="N15" s="290"/>
    </row>
    <row r="16" spans="2:14">
      <c r="B16" s="280"/>
      <c r="C16" s="281"/>
      <c r="D16" s="455"/>
      <c r="E16" s="456"/>
      <c r="F16" s="474"/>
      <c r="G16" s="475"/>
      <c r="H16" s="455"/>
      <c r="I16" s="456"/>
      <c r="J16" s="457"/>
      <c r="K16" s="289"/>
      <c r="L16" s="286"/>
      <c r="M16" s="487"/>
      <c r="N16" s="290"/>
    </row>
    <row r="17" spans="2:14">
      <c r="B17" s="280"/>
      <c r="C17" s="281"/>
      <c r="D17" s="455"/>
      <c r="E17" s="456"/>
      <c r="F17" s="474"/>
      <c r="G17" s="475"/>
      <c r="H17" s="455"/>
      <c r="I17" s="456"/>
      <c r="J17" s="457"/>
      <c r="K17" s="289"/>
      <c r="L17" s="286"/>
      <c r="M17" s="487"/>
      <c r="N17" s="290"/>
    </row>
    <row r="18" spans="2:14">
      <c r="B18" s="280"/>
      <c r="C18" s="281"/>
      <c r="D18" s="455"/>
      <c r="E18" s="456"/>
      <c r="F18" s="474"/>
      <c r="G18" s="475"/>
      <c r="H18" s="455"/>
      <c r="I18" s="456"/>
      <c r="J18" s="457"/>
      <c r="K18" s="289"/>
      <c r="L18" s="286"/>
      <c r="M18" s="487"/>
      <c r="N18" s="290"/>
    </row>
    <row r="19" spans="2:14">
      <c r="B19" s="280"/>
      <c r="C19" s="281"/>
      <c r="D19" s="455"/>
      <c r="E19" s="456"/>
      <c r="F19" s="474"/>
      <c r="G19" s="475"/>
      <c r="H19" s="455"/>
      <c r="I19" s="456"/>
      <c r="J19" s="457"/>
      <c r="K19" s="289"/>
      <c r="L19" s="286"/>
      <c r="M19" s="487"/>
      <c r="N19" s="290"/>
    </row>
    <row r="20" spans="2:14">
      <c r="B20" s="280"/>
      <c r="C20" s="281"/>
      <c r="D20" s="455"/>
      <c r="E20" s="456"/>
      <c r="F20" s="474"/>
      <c r="G20" s="475"/>
      <c r="H20" s="455"/>
      <c r="I20" s="456"/>
      <c r="J20" s="457"/>
      <c r="K20" s="289"/>
      <c r="L20" s="286"/>
      <c r="M20" s="487"/>
      <c r="N20" s="290"/>
    </row>
    <row r="21" spans="2:14">
      <c r="B21" s="280"/>
      <c r="C21" s="281"/>
      <c r="D21" s="455"/>
      <c r="E21" s="456"/>
      <c r="F21" s="474"/>
      <c r="G21" s="475"/>
      <c r="H21" s="455"/>
      <c r="I21" s="456"/>
      <c r="J21" s="457"/>
      <c r="K21" s="289"/>
      <c r="L21" s="286"/>
      <c r="M21" s="287"/>
      <c r="N21" s="290"/>
    </row>
    <row r="22" spans="2:14">
      <c r="B22" s="280"/>
      <c r="C22" s="282" t="s">
        <v>181</v>
      </c>
      <c r="D22" s="458"/>
      <c r="E22" s="459">
        <v>0</v>
      </c>
      <c r="F22" s="459">
        <f>+E22</f>
        <v>0</v>
      </c>
      <c r="G22" s="477"/>
      <c r="H22" s="458"/>
      <c r="I22" s="459"/>
      <c r="J22" s="460"/>
      <c r="K22" s="295"/>
      <c r="L22" s="293"/>
      <c r="M22" s="294"/>
      <c r="N22" s="327"/>
    </row>
    <row r="23" spans="2:14" ht="13.15" thickBot="1">
      <c r="B23" s="461"/>
      <c r="C23" s="461" t="s">
        <v>160</v>
      </c>
      <c r="D23" s="462">
        <f>SUM(D8:D22)</f>
        <v>2850</v>
      </c>
      <c r="E23" s="483">
        <f>SUM(E8:E22)</f>
        <v>100</v>
      </c>
      <c r="F23" s="479">
        <f>SUM(D23:E23)</f>
        <v>2950</v>
      </c>
      <c r="G23" s="480">
        <f>SUM(G8:G22)</f>
        <v>2950</v>
      </c>
      <c r="H23" s="462">
        <f>SUM(H13:H14)</f>
        <v>0</v>
      </c>
      <c r="I23" s="483">
        <f>SUM(I8:I22)</f>
        <v>1710</v>
      </c>
      <c r="J23" s="464">
        <f>G23-I23</f>
        <v>1240</v>
      </c>
      <c r="K23" s="302">
        <f>SUM(K8:K22)</f>
        <v>970</v>
      </c>
      <c r="L23" s="300">
        <f>SUM(L14:L22)</f>
        <v>0</v>
      </c>
      <c r="M23" s="580">
        <f>SUM(M13:M22)</f>
        <v>970</v>
      </c>
      <c r="N23" s="328">
        <f>+K23+L23-M23</f>
        <v>0</v>
      </c>
    </row>
    <row r="24" spans="2:14" ht="13.15" thickTop="1">
      <c r="B24" s="439"/>
      <c r="C24" s="439"/>
      <c r="D24" s="439"/>
      <c r="E24" s="439"/>
      <c r="F24" s="439"/>
      <c r="G24" s="439"/>
      <c r="H24" s="439"/>
      <c r="I24" s="439"/>
      <c r="J24" s="439"/>
    </row>
    <row r="25" spans="2:14">
      <c r="B25" s="439"/>
      <c r="C25" s="439"/>
      <c r="D25" s="439"/>
      <c r="E25" s="439"/>
      <c r="F25" s="439"/>
      <c r="G25" s="439"/>
      <c r="H25" s="439"/>
      <c r="I25" s="473"/>
      <c r="J25" s="439"/>
    </row>
    <row r="26" spans="2:14">
      <c r="B26" t="s">
        <v>236</v>
      </c>
      <c r="C26" t="s">
        <v>261</v>
      </c>
      <c r="D26" t="s">
        <v>262</v>
      </c>
      <c r="E26" t="s">
        <v>237</v>
      </c>
      <c r="F26" t="s">
        <v>238</v>
      </c>
      <c r="G26" t="s">
        <v>263</v>
      </c>
      <c r="H26" t="s">
        <v>264</v>
      </c>
      <c r="I26" s="439"/>
      <c r="J26" s="439"/>
    </row>
    <row r="27" spans="2:14">
      <c r="B27" s="741">
        <v>45351</v>
      </c>
      <c r="C27" t="s">
        <v>239</v>
      </c>
      <c r="D27">
        <v>-970</v>
      </c>
      <c r="E27" t="s">
        <v>311</v>
      </c>
      <c r="F27" t="s">
        <v>240</v>
      </c>
      <c r="G27" t="s">
        <v>48</v>
      </c>
      <c r="H27" t="s">
        <v>312</v>
      </c>
    </row>
    <row r="29" spans="2:14">
      <c r="B29" t="s">
        <v>236</v>
      </c>
      <c r="C29" t="s">
        <v>261</v>
      </c>
      <c r="D29" t="s">
        <v>262</v>
      </c>
      <c r="E29" t="s">
        <v>237</v>
      </c>
      <c r="F29" t="s">
        <v>238</v>
      </c>
      <c r="G29" t="s">
        <v>263</v>
      </c>
      <c r="H29" t="s">
        <v>264</v>
      </c>
    </row>
    <row r="30" spans="2:14">
      <c r="B30" s="741">
        <v>45517</v>
      </c>
      <c r="C30" t="s">
        <v>239</v>
      </c>
      <c r="D30">
        <v>-1710</v>
      </c>
      <c r="E30" t="s">
        <v>313</v>
      </c>
      <c r="F30" t="s">
        <v>240</v>
      </c>
      <c r="G30" t="s">
        <v>48</v>
      </c>
      <c r="H30" t="s">
        <v>314</v>
      </c>
    </row>
    <row r="33" spans="4:4">
      <c r="D33" s="78" cm="1">
        <f t="array" ref="D33">+Tabella10[Importo]+Tabella9[Importo]</f>
        <v>-2680</v>
      </c>
    </row>
  </sheetData>
  <mergeCells count="5">
    <mergeCell ref="K4:N4"/>
    <mergeCell ref="K5:N5"/>
    <mergeCell ref="D4:J4"/>
    <mergeCell ref="D5:F5"/>
    <mergeCell ref="G5:J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  <tableParts count="2">
    <tablePart r:id="rId2"/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3:N24"/>
  <sheetViews>
    <sheetView zoomScale="75" zoomScaleNormal="75" workbookViewId="0">
      <selection activeCell="D13" sqref="D13"/>
    </sheetView>
  </sheetViews>
  <sheetFormatPr defaultColWidth="9.1328125" defaultRowHeight="12.75"/>
  <cols>
    <col min="1" max="1" width="9.1328125" style="98"/>
    <col min="2" max="2" width="11.796875" style="98" bestFit="1" customWidth="1"/>
    <col min="3" max="3" width="42.46484375" style="98" bestFit="1" customWidth="1"/>
    <col min="4" max="14" width="11.6640625" style="98" customWidth="1"/>
    <col min="15" max="16384" width="9.1328125" style="98"/>
  </cols>
  <sheetData>
    <row r="3" spans="2:14" ht="13.15" thickBot="1"/>
    <row r="4" spans="2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2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2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184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2:14" s="105" customFormat="1" ht="10.15">
      <c r="B9" s="106"/>
      <c r="C9" s="106"/>
      <c r="D9" s="112"/>
      <c r="E9" s="113"/>
      <c r="F9" s="114"/>
      <c r="G9" s="115"/>
      <c r="H9" s="112"/>
      <c r="I9" s="113"/>
      <c r="J9" s="116"/>
      <c r="K9" s="115"/>
      <c r="L9" s="112"/>
      <c r="M9" s="113"/>
      <c r="N9" s="116"/>
    </row>
    <row r="10" spans="2:14" ht="13.15">
      <c r="B10" s="117"/>
      <c r="C10" s="118" t="s">
        <v>178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2:14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2:14" ht="13.15">
      <c r="B12" s="117"/>
      <c r="C12" s="118" t="s">
        <v>185</v>
      </c>
      <c r="D12" s="119"/>
      <c r="E12" s="120"/>
      <c r="F12" s="121"/>
      <c r="G12" s="122"/>
      <c r="H12" s="119"/>
      <c r="I12" s="120"/>
      <c r="J12" s="123"/>
      <c r="K12" s="122"/>
      <c r="L12" s="119"/>
      <c r="M12" s="120"/>
      <c r="N12" s="123"/>
    </row>
    <row r="13" spans="2:14">
      <c r="B13" s="117" t="s">
        <v>50</v>
      </c>
      <c r="C13" s="230" t="s">
        <v>186</v>
      </c>
      <c r="D13" s="119">
        <f>Uscite!E21</f>
        <v>0</v>
      </c>
      <c r="E13" s="581"/>
      <c r="F13" s="121">
        <f>SUM(D13:E13)</f>
        <v>0</v>
      </c>
      <c r="G13" s="122">
        <f>+F23</f>
        <v>0</v>
      </c>
      <c r="H13" s="119">
        <f>+G13</f>
        <v>0</v>
      </c>
      <c r="I13" s="581">
        <v>0</v>
      </c>
      <c r="J13" s="123">
        <f>+H13</f>
        <v>0</v>
      </c>
      <c r="K13" s="122">
        <f>+'RF - Uscite'!K20</f>
        <v>0</v>
      </c>
      <c r="L13" s="119"/>
      <c r="M13" s="120"/>
      <c r="N13" s="123"/>
    </row>
    <row r="14" spans="2:14">
      <c r="B14" s="284"/>
      <c r="C14" s="285"/>
      <c r="D14" s="286"/>
      <c r="E14" s="287"/>
      <c r="F14" s="288"/>
      <c r="G14" s="289"/>
      <c r="H14" s="286"/>
      <c r="I14" s="487"/>
      <c r="J14" s="290"/>
      <c r="K14" s="289"/>
      <c r="L14" s="286"/>
      <c r="M14" s="487"/>
      <c r="N14" s="290"/>
    </row>
    <row r="15" spans="2:14">
      <c r="B15" s="284"/>
      <c r="C15" s="285"/>
      <c r="D15" s="286"/>
      <c r="E15" s="287"/>
      <c r="F15" s="288"/>
      <c r="G15" s="289"/>
      <c r="H15" s="286"/>
      <c r="I15" s="296"/>
      <c r="J15" s="290"/>
      <c r="K15" s="289"/>
      <c r="L15" s="286"/>
      <c r="M15" s="487"/>
      <c r="N15" s="290"/>
    </row>
    <row r="16" spans="2:14">
      <c r="B16" s="284"/>
      <c r="C16" s="285"/>
      <c r="D16" s="286"/>
      <c r="E16" s="287"/>
      <c r="F16" s="288"/>
      <c r="G16" s="289"/>
      <c r="H16" s="286"/>
      <c r="I16" s="576"/>
      <c r="J16" s="290"/>
      <c r="K16" s="289"/>
      <c r="L16" s="286"/>
      <c r="M16" s="487"/>
      <c r="N16" s="290"/>
    </row>
    <row r="17" spans="2:14">
      <c r="B17" s="284"/>
      <c r="C17" s="285"/>
      <c r="D17" s="286"/>
      <c r="E17" s="287"/>
      <c r="F17" s="288"/>
      <c r="G17" s="289"/>
      <c r="H17" s="286"/>
      <c r="I17" s="576"/>
      <c r="J17" s="290"/>
      <c r="K17" s="289"/>
      <c r="L17" s="286"/>
      <c r="M17" s="487"/>
      <c r="N17" s="290"/>
    </row>
    <row r="18" spans="2:14">
      <c r="B18" s="284"/>
      <c r="C18" s="285"/>
      <c r="D18" s="286"/>
      <c r="E18" s="287"/>
      <c r="F18" s="288"/>
      <c r="G18" s="289"/>
      <c r="H18" s="286"/>
      <c r="I18" s="576"/>
      <c r="J18" s="290"/>
      <c r="K18" s="289"/>
      <c r="L18" s="286"/>
      <c r="M18" s="487"/>
      <c r="N18" s="290"/>
    </row>
    <row r="19" spans="2:14">
      <c r="B19" s="284"/>
      <c r="C19" s="285"/>
      <c r="D19" s="286"/>
      <c r="E19" s="287"/>
      <c r="F19" s="288"/>
      <c r="G19" s="289"/>
      <c r="H19" s="286"/>
      <c r="I19" s="576"/>
      <c r="J19" s="290"/>
      <c r="K19" s="289"/>
      <c r="L19" s="286"/>
      <c r="M19" s="487"/>
      <c r="N19" s="290"/>
    </row>
    <row r="20" spans="2:14">
      <c r="B20" s="284"/>
      <c r="C20" s="285"/>
      <c r="D20" s="286"/>
      <c r="E20" s="287"/>
      <c r="F20" s="288"/>
      <c r="G20" s="289"/>
      <c r="H20" s="286"/>
      <c r="I20" s="576"/>
      <c r="J20" s="290"/>
      <c r="K20" s="289"/>
      <c r="L20" s="286"/>
      <c r="M20" s="487"/>
      <c r="N20" s="290"/>
    </row>
    <row r="21" spans="2:14" ht="14.55" customHeight="1">
      <c r="B21" s="284"/>
      <c r="C21" s="285"/>
      <c r="D21" s="286"/>
      <c r="E21" s="287"/>
      <c r="F21" s="288"/>
      <c r="G21" s="289"/>
      <c r="H21" s="286"/>
      <c r="I21" s="576"/>
      <c r="J21" s="290"/>
      <c r="K21" s="289"/>
      <c r="L21" s="286"/>
      <c r="M21" s="287"/>
      <c r="N21" s="290"/>
    </row>
    <row r="22" spans="2:14">
      <c r="B22" s="577"/>
      <c r="C22" s="297"/>
      <c r="D22" s="293"/>
      <c r="E22" s="294"/>
      <c r="F22" s="578"/>
      <c r="G22" s="295"/>
      <c r="H22" s="293"/>
      <c r="I22" s="579"/>
      <c r="J22" s="290"/>
      <c r="K22" s="295"/>
      <c r="L22" s="293"/>
      <c r="M22" s="294"/>
      <c r="N22" s="327"/>
    </row>
    <row r="23" spans="2:14" ht="13.15" thickBot="1">
      <c r="B23" s="299"/>
      <c r="C23" s="299" t="s">
        <v>160</v>
      </c>
      <c r="D23" s="300">
        <f>SUM(D8:D22)</f>
        <v>0</v>
      </c>
      <c r="E23" s="300">
        <f>SUM(E8:E22)</f>
        <v>0</v>
      </c>
      <c r="F23" s="300">
        <f>D23+E23</f>
        <v>0</v>
      </c>
      <c r="G23" s="302">
        <f>SUM(G8:G22)</f>
        <v>0</v>
      </c>
      <c r="H23" s="302">
        <f>SUM(H8:H22)</f>
        <v>0</v>
      </c>
      <c r="I23" s="580">
        <f>SUM(I8:I22)</f>
        <v>0</v>
      </c>
      <c r="J23" s="328">
        <f>G23-I23</f>
        <v>0</v>
      </c>
      <c r="K23" s="302">
        <f>SUM(K8:K22)</f>
        <v>0</v>
      </c>
      <c r="L23" s="300">
        <f>SUM(L14:L22)</f>
        <v>0</v>
      </c>
      <c r="M23" s="580">
        <f>SUM(M13:M22)</f>
        <v>0</v>
      </c>
      <c r="N23" s="328">
        <f>+K23+L23-M23</f>
        <v>0</v>
      </c>
    </row>
    <row r="24" spans="2:14" ht="13.15" thickTop="1"/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3:N30"/>
  <sheetViews>
    <sheetView topLeftCell="A6" zoomScale="92" zoomScaleNormal="75" workbookViewId="0">
      <selection activeCell="D13" sqref="D13"/>
    </sheetView>
  </sheetViews>
  <sheetFormatPr defaultColWidth="9.1328125" defaultRowHeight="12.75"/>
  <cols>
    <col min="1" max="1" width="9.1328125" style="98"/>
    <col min="2" max="2" width="10.1328125" style="98" bestFit="1" customWidth="1"/>
    <col min="3" max="3" width="28.46484375" style="98" bestFit="1" customWidth="1"/>
    <col min="4" max="4" width="10.46484375" style="98" customWidth="1"/>
    <col min="5" max="5" width="8.46484375" style="98" bestFit="1" customWidth="1"/>
    <col min="6" max="6" width="8" style="98" bestFit="1" customWidth="1"/>
    <col min="7" max="7" width="9.46484375" style="98" bestFit="1" customWidth="1"/>
    <col min="8" max="8" width="7.796875" style="98" bestFit="1" customWidth="1"/>
    <col min="9" max="9" width="8" style="98" bestFit="1" customWidth="1"/>
    <col min="10" max="10" width="9.1328125" style="98" bestFit="1"/>
    <col min="11" max="14" width="10.1328125" style="98" customWidth="1"/>
    <col min="15" max="16384" width="9.1328125" style="98"/>
  </cols>
  <sheetData>
    <row r="3" spans="2:14" ht="13.15" thickBot="1"/>
    <row r="4" spans="2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2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2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184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2:14" s="105" customFormat="1" ht="10.15">
      <c r="B9" s="106"/>
      <c r="C9" s="106"/>
      <c r="D9" s="112"/>
      <c r="E9" s="113"/>
      <c r="F9" s="114"/>
      <c r="G9" s="115"/>
      <c r="H9" s="112"/>
      <c r="I9" s="113"/>
      <c r="J9" s="116"/>
      <c r="K9" s="115"/>
      <c r="L9" s="112"/>
      <c r="M9" s="113"/>
      <c r="N9" s="116"/>
    </row>
    <row r="10" spans="2:14" ht="13.15">
      <c r="B10" s="117"/>
      <c r="C10" s="118" t="s">
        <v>178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2:14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2:14" ht="13.15">
      <c r="B12" s="117"/>
      <c r="C12" s="118" t="s">
        <v>185</v>
      </c>
      <c r="D12" s="119"/>
      <c r="E12" s="120"/>
      <c r="F12" s="121"/>
      <c r="G12" s="122"/>
      <c r="H12" s="119"/>
      <c r="I12" s="120"/>
      <c r="J12" s="123"/>
      <c r="K12" s="122"/>
      <c r="L12" s="119"/>
      <c r="M12" s="120"/>
      <c r="N12" s="123"/>
    </row>
    <row r="13" spans="2:14">
      <c r="B13" s="117" t="s">
        <v>51</v>
      </c>
      <c r="C13" s="210" t="s">
        <v>52</v>
      </c>
      <c r="D13" s="119">
        <f>Uscite!E22</f>
        <v>0</v>
      </c>
      <c r="E13" s="560">
        <v>0</v>
      </c>
      <c r="F13" s="121">
        <f>SUM(D13:E13)</f>
        <v>0</v>
      </c>
      <c r="G13" s="122">
        <f>+F22</f>
        <v>0</v>
      </c>
      <c r="H13" s="22">
        <f>+G13</f>
        <v>0</v>
      </c>
      <c r="I13" s="560">
        <v>0</v>
      </c>
      <c r="J13" s="123"/>
      <c r="K13" s="122">
        <f>+Uscite!D22</f>
        <v>0</v>
      </c>
      <c r="L13" s="582">
        <v>0</v>
      </c>
      <c r="M13" s="559">
        <v>0</v>
      </c>
      <c r="N13" s="123"/>
    </row>
    <row r="14" spans="2:14" s="296" customFormat="1">
      <c r="B14" s="284"/>
      <c r="C14" s="285"/>
      <c r="D14" s="286"/>
      <c r="E14" s="287"/>
      <c r="F14" s="288"/>
      <c r="G14" s="289"/>
      <c r="H14" s="286"/>
      <c r="J14" s="290"/>
      <c r="K14" s="289"/>
      <c r="L14" s="286"/>
      <c r="M14" s="487"/>
      <c r="N14" s="290"/>
    </row>
    <row r="15" spans="2:14" s="296" customFormat="1">
      <c r="B15" s="284"/>
      <c r="C15" s="285"/>
      <c r="D15" s="286"/>
      <c r="E15" s="287"/>
      <c r="F15" s="288"/>
      <c r="G15" s="289"/>
      <c r="H15" s="286"/>
      <c r="I15" s="287"/>
      <c r="J15" s="290"/>
      <c r="K15" s="289"/>
      <c r="L15" s="286"/>
      <c r="M15" s="487"/>
      <c r="N15" s="290"/>
    </row>
    <row r="16" spans="2:14" s="296" customFormat="1">
      <c r="B16" s="284"/>
      <c r="C16" s="285"/>
      <c r="D16" s="286"/>
      <c r="E16" s="287"/>
      <c r="F16" s="288"/>
      <c r="G16" s="289"/>
      <c r="H16" s="286"/>
      <c r="I16" s="287"/>
      <c r="J16" s="290"/>
      <c r="K16" s="289"/>
      <c r="L16" s="286"/>
      <c r="M16" s="487"/>
      <c r="N16" s="290"/>
    </row>
    <row r="17" spans="2:14" s="296" customFormat="1">
      <c r="B17" s="284"/>
      <c r="C17" s="285"/>
      <c r="D17" s="286"/>
      <c r="E17" s="287"/>
      <c r="F17" s="288"/>
      <c r="G17" s="289"/>
      <c r="H17" s="286"/>
      <c r="I17" s="287"/>
      <c r="J17" s="290"/>
      <c r="K17" s="289"/>
      <c r="L17" s="286"/>
      <c r="M17" s="487"/>
      <c r="N17" s="290"/>
    </row>
    <row r="18" spans="2:14" s="296" customFormat="1">
      <c r="B18" s="284"/>
      <c r="C18" s="285"/>
      <c r="D18" s="286"/>
      <c r="E18" s="287"/>
      <c r="F18" s="288"/>
      <c r="G18" s="289"/>
      <c r="H18" s="286"/>
      <c r="I18" s="287"/>
      <c r="J18" s="290"/>
      <c r="K18" s="289"/>
      <c r="L18" s="286"/>
      <c r="M18" s="487"/>
      <c r="N18" s="290"/>
    </row>
    <row r="19" spans="2:14" s="296" customFormat="1">
      <c r="B19" s="284"/>
      <c r="C19" s="285"/>
      <c r="D19" s="286"/>
      <c r="E19" s="287"/>
      <c r="F19" s="288"/>
      <c r="G19" s="289"/>
      <c r="H19" s="286"/>
      <c r="I19" s="487"/>
      <c r="J19" s="290"/>
      <c r="K19" s="289"/>
      <c r="L19" s="286"/>
      <c r="M19" s="487"/>
      <c r="N19" s="290"/>
    </row>
    <row r="20" spans="2:14" s="296" customFormat="1">
      <c r="B20" s="284"/>
      <c r="C20" s="285"/>
      <c r="D20" s="286"/>
      <c r="E20" s="287"/>
      <c r="F20" s="288"/>
      <c r="G20" s="289"/>
      <c r="H20" s="286"/>
      <c r="I20" s="487"/>
      <c r="J20" s="290"/>
      <c r="K20" s="289"/>
      <c r="L20" s="286"/>
      <c r="M20" s="487"/>
      <c r="N20" s="290"/>
    </row>
    <row r="21" spans="2:14" s="296" customFormat="1">
      <c r="B21" s="292"/>
      <c r="C21" s="297" t="s">
        <v>169</v>
      </c>
      <c r="D21" s="293"/>
      <c r="E21" s="294">
        <v>0</v>
      </c>
      <c r="F21" s="288"/>
      <c r="G21" s="295"/>
      <c r="H21" s="286"/>
      <c r="I21" s="487"/>
      <c r="J21" s="290"/>
      <c r="K21" s="295"/>
      <c r="L21" s="286"/>
      <c r="M21" s="487"/>
      <c r="N21" s="290"/>
    </row>
    <row r="22" spans="2:14" s="296" customFormat="1" ht="13.15" thickBot="1">
      <c r="B22" s="299"/>
      <c r="C22" s="299" t="s">
        <v>160</v>
      </c>
      <c r="D22" s="300">
        <f>SUM(D8:D21)</f>
        <v>0</v>
      </c>
      <c r="E22" s="300">
        <f>SUM(E8:E21)</f>
        <v>0</v>
      </c>
      <c r="F22" s="301">
        <f>SUM(D22:E22)</f>
        <v>0</v>
      </c>
      <c r="G22" s="302">
        <f>SUM(G8:G21)</f>
        <v>0</v>
      </c>
      <c r="H22" s="302">
        <f>SUM(H8:H21)</f>
        <v>0</v>
      </c>
      <c r="I22" s="580">
        <f>SUM(I8:I21)</f>
        <v>0</v>
      </c>
      <c r="J22" s="328">
        <f>G22-I22</f>
        <v>0</v>
      </c>
      <c r="K22" s="302">
        <f>SUM(K13:K21)</f>
        <v>0</v>
      </c>
      <c r="L22" s="302">
        <f>SUM(L13:L21)</f>
        <v>0</v>
      </c>
      <c r="M22" s="302">
        <f>SUM(M13:M21)</f>
        <v>0</v>
      </c>
      <c r="N22" s="328">
        <f>+K22+L22-M22</f>
        <v>0</v>
      </c>
    </row>
    <row r="23" spans="2:14" s="296" customFormat="1" ht="13.15" thickTop="1"/>
    <row r="24" spans="2:14" s="296" customFormat="1"/>
    <row r="25" spans="2:14" s="296" customFormat="1">
      <c r="I25" s="298"/>
    </row>
    <row r="26" spans="2:14" s="296" customFormat="1"/>
    <row r="27" spans="2:14" s="296" customFormat="1">
      <c r="C27" s="285"/>
    </row>
    <row r="28" spans="2:14" s="296" customFormat="1">
      <c r="C28" s="285"/>
    </row>
    <row r="29" spans="2:14" s="296" customFormat="1"/>
    <row r="30" spans="2:14" s="296" customFormat="1"/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3:N25"/>
  <sheetViews>
    <sheetView zoomScale="75" zoomScaleNormal="75" workbookViewId="0">
      <selection activeCell="N23" sqref="N23"/>
    </sheetView>
  </sheetViews>
  <sheetFormatPr defaultColWidth="9.1328125" defaultRowHeight="12.75"/>
  <cols>
    <col min="2" max="2" width="12.33203125" bestFit="1" customWidth="1"/>
    <col min="3" max="3" width="49.46484375" customWidth="1"/>
    <col min="4" max="14" width="11.6640625" customWidth="1"/>
  </cols>
  <sheetData>
    <row r="3" spans="2:14" ht="13.15" thickBot="1"/>
    <row r="4" spans="2:14" s="185" customFormat="1" ht="13.15" thickBot="1">
      <c r="B4" s="183"/>
      <c r="C4" s="183"/>
      <c r="D4" s="184"/>
      <c r="E4" s="184"/>
      <c r="F4" s="184" t="s">
        <v>103</v>
      </c>
      <c r="G4" s="184"/>
      <c r="H4" s="184"/>
      <c r="I4" s="184"/>
      <c r="J4" s="184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187"/>
      <c r="E5" s="188" t="s">
        <v>106</v>
      </c>
      <c r="F5" s="189"/>
      <c r="G5" s="190" t="s">
        <v>141</v>
      </c>
      <c r="H5" s="191"/>
      <c r="I5" s="188"/>
      <c r="J5" s="192"/>
      <c r="K5" s="830" t="s">
        <v>175</v>
      </c>
      <c r="L5" s="831"/>
      <c r="M5" s="831"/>
      <c r="N5" s="832"/>
    </row>
    <row r="6" spans="2:14" s="199" customFormat="1" ht="13.15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185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>
      <c r="B13" s="21" t="s">
        <v>53</v>
      </c>
      <c r="C13" s="21" t="s">
        <v>188</v>
      </c>
      <c r="D13" s="22">
        <f>Uscite!E23</f>
        <v>0</v>
      </c>
      <c r="E13" s="560"/>
      <c r="F13" s="139">
        <f>SUM(D13:E13)</f>
        <v>0</v>
      </c>
      <c r="G13" s="140">
        <f>+F23</f>
        <v>0</v>
      </c>
      <c r="H13" s="22">
        <f>+G13</f>
        <v>0</v>
      </c>
      <c r="I13" s="560">
        <v>0</v>
      </c>
      <c r="J13" s="141"/>
      <c r="K13" s="140">
        <f>+'RF - Uscite'!K22</f>
        <v>0</v>
      </c>
      <c r="L13" s="582"/>
      <c r="M13" s="560"/>
      <c r="N13" s="141"/>
    </row>
    <row r="14" spans="2:14">
      <c r="B14" s="138"/>
      <c r="C14" s="21"/>
      <c r="D14" s="22"/>
      <c r="E14" s="137"/>
      <c r="F14" s="139"/>
      <c r="G14" s="140"/>
      <c r="J14" s="141"/>
      <c r="K14" s="140"/>
      <c r="L14" s="22"/>
      <c r="M14" s="228"/>
      <c r="N14" s="141"/>
    </row>
    <row r="15" spans="2:14">
      <c r="B15" s="138"/>
      <c r="C15" s="210"/>
      <c r="D15" s="22"/>
      <c r="E15" s="137"/>
      <c r="F15" s="139"/>
      <c r="G15" s="140"/>
      <c r="H15" s="22"/>
      <c r="I15" s="137"/>
      <c r="J15" s="141"/>
      <c r="K15" s="140"/>
      <c r="L15" s="22"/>
      <c r="M15" s="228"/>
      <c r="N15" s="141"/>
    </row>
    <row r="16" spans="2:14">
      <c r="B16" s="138"/>
      <c r="C16" s="210"/>
      <c r="D16" s="22"/>
      <c r="E16" s="137"/>
      <c r="F16" s="139"/>
      <c r="G16" s="140"/>
      <c r="H16" s="22"/>
      <c r="I16" s="137"/>
      <c r="J16" s="141"/>
      <c r="K16" s="140"/>
      <c r="L16" s="22"/>
      <c r="M16" s="228"/>
      <c r="N16" s="141"/>
    </row>
    <row r="17" spans="2:14">
      <c r="B17" s="138"/>
      <c r="C17" s="210"/>
      <c r="D17" s="22"/>
      <c r="E17" s="137"/>
      <c r="F17" s="139"/>
      <c r="G17" s="140"/>
      <c r="H17" s="22"/>
      <c r="I17" s="137"/>
      <c r="J17" s="141"/>
      <c r="K17" s="140"/>
      <c r="L17" s="22"/>
      <c r="M17" s="228"/>
      <c r="N17" s="141"/>
    </row>
    <row r="18" spans="2:14">
      <c r="B18" s="138"/>
      <c r="C18" s="210"/>
      <c r="D18" s="22"/>
      <c r="E18" s="137"/>
      <c r="F18" s="139"/>
      <c r="G18" s="140"/>
      <c r="H18" s="22"/>
      <c r="I18" s="137"/>
      <c r="J18" s="141"/>
      <c r="K18" s="140"/>
      <c r="L18" s="137"/>
      <c r="M18" s="228"/>
      <c r="N18" s="141"/>
    </row>
    <row r="19" spans="2:14">
      <c r="B19" s="138"/>
      <c r="C19" s="210"/>
      <c r="D19" s="22"/>
      <c r="E19" s="137"/>
      <c r="F19" s="139"/>
      <c r="G19" s="140"/>
      <c r="H19" s="22"/>
      <c r="I19" s="137"/>
      <c r="J19" s="141"/>
      <c r="K19" s="140"/>
      <c r="L19" s="137"/>
      <c r="M19" s="137"/>
      <c r="N19" s="141"/>
    </row>
    <row r="20" spans="2:14">
      <c r="B20" s="138"/>
      <c r="C20" s="210"/>
      <c r="D20" s="22"/>
      <c r="E20" s="137"/>
      <c r="F20" s="139"/>
      <c r="G20" s="140"/>
      <c r="H20" s="22"/>
      <c r="I20" s="137"/>
      <c r="J20" s="141"/>
      <c r="K20" s="142"/>
      <c r="L20" s="148"/>
      <c r="M20" s="148"/>
      <c r="N20" s="141"/>
    </row>
    <row r="21" spans="2:14">
      <c r="B21" s="138"/>
      <c r="C21" s="210"/>
      <c r="D21" s="22"/>
      <c r="E21" s="137"/>
      <c r="F21" s="139"/>
      <c r="G21" s="140"/>
      <c r="H21" s="22"/>
      <c r="I21" s="137"/>
      <c r="J21" s="141"/>
      <c r="K21" s="142"/>
      <c r="L21" s="148"/>
      <c r="M21" s="148"/>
      <c r="N21" s="141"/>
    </row>
    <row r="22" spans="2:14">
      <c r="B22" s="143"/>
      <c r="C22" s="143"/>
      <c r="D22" s="144"/>
      <c r="E22" s="145"/>
      <c r="F22" s="145"/>
      <c r="G22" s="140"/>
      <c r="H22" s="22"/>
      <c r="I22" s="145"/>
      <c r="J22" s="141"/>
      <c r="K22" s="147"/>
      <c r="L22" s="205"/>
      <c r="M22" s="205"/>
      <c r="N22" s="206"/>
    </row>
    <row r="23" spans="2:14" ht="13.15" thickBot="1">
      <c r="B23" s="149"/>
      <c r="C23" s="149" t="s">
        <v>160</v>
      </c>
      <c r="D23" s="150">
        <f>SUM(D8:D22)</f>
        <v>0</v>
      </c>
      <c r="E23" s="150">
        <f>SUM(E8:E22)</f>
        <v>0</v>
      </c>
      <c r="F23" s="152">
        <f>SUM(D23:E23)</f>
        <v>0</v>
      </c>
      <c r="G23" s="153">
        <f>SUM(G8:G22)</f>
        <v>0</v>
      </c>
      <c r="H23" s="153">
        <f>SUM(H8:H22)</f>
        <v>0</v>
      </c>
      <c r="I23" s="151">
        <f>SUM(I8:I22)</f>
        <v>0</v>
      </c>
      <c r="J23" s="344">
        <f>G23-I23</f>
        <v>0</v>
      </c>
      <c r="K23" s="153">
        <f>SUM(K13:K22)</f>
        <v>0</v>
      </c>
      <c r="L23" s="153">
        <f>SUM(L13:L22)</f>
        <v>0</v>
      </c>
      <c r="M23" s="153">
        <f>SUM(M13:M22)</f>
        <v>0</v>
      </c>
      <c r="N23" s="154">
        <f>+K23+L23-M23</f>
        <v>0</v>
      </c>
    </row>
    <row r="24" spans="2:14" ht="13.15" thickTop="1"/>
    <row r="25" spans="2:14">
      <c r="I25" s="156"/>
    </row>
  </sheetData>
  <mergeCells count="2">
    <mergeCell ref="K4:N4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7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3:N31"/>
  <sheetViews>
    <sheetView zoomScale="75" zoomScaleNormal="75" workbookViewId="0">
      <selection activeCell="E14" sqref="E14"/>
    </sheetView>
  </sheetViews>
  <sheetFormatPr defaultColWidth="9.1328125" defaultRowHeight="12.75"/>
  <cols>
    <col min="2" max="2" width="11.796875" bestFit="1" customWidth="1"/>
    <col min="3" max="3" width="45.33203125" customWidth="1"/>
    <col min="4" max="4" width="8.1328125" customWidth="1"/>
    <col min="5" max="5" width="8.46484375" bestFit="1" customWidth="1"/>
    <col min="6" max="6" width="8" bestFit="1" customWidth="1"/>
    <col min="7" max="7" width="9.46484375" bestFit="1" customWidth="1"/>
    <col min="8" max="8" width="7.796875" bestFit="1" customWidth="1"/>
    <col min="9" max="9" width="8" customWidth="1"/>
    <col min="11" max="11" width="9" customWidth="1"/>
    <col min="12" max="12" width="8.46484375" bestFit="1" customWidth="1"/>
    <col min="13" max="13" width="6.46484375" bestFit="1" customWidth="1"/>
  </cols>
  <sheetData>
    <row r="3" spans="2:14" ht="13.15" thickBot="1"/>
    <row r="4" spans="2:14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4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  <c r="K5" s="830" t="s">
        <v>175</v>
      </c>
      <c r="L5" s="831"/>
      <c r="M5" s="831"/>
      <c r="N5" s="832"/>
    </row>
    <row r="6" spans="2:14" s="199" customFormat="1" ht="13.15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185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 ht="14.25">
      <c r="B13" s="21" t="s">
        <v>55</v>
      </c>
      <c r="C13" s="21" t="s">
        <v>56</v>
      </c>
      <c r="D13" s="653">
        <f>Uscite!E24</f>
        <v>80</v>
      </c>
      <c r="E13" s="669">
        <v>22.05</v>
      </c>
      <c r="F13" s="655">
        <f>SUM(D13:E13)</f>
        <v>102.05</v>
      </c>
      <c r="G13" s="656">
        <f>+F23</f>
        <v>102.05</v>
      </c>
      <c r="H13" s="669">
        <v>0</v>
      </c>
      <c r="I13" s="663">
        <v>102.05</v>
      </c>
      <c r="J13" s="651">
        <f>+G13-I13</f>
        <v>0</v>
      </c>
      <c r="K13" s="265">
        <f>Uscite!D24</f>
        <v>0</v>
      </c>
      <c r="L13" s="583"/>
      <c r="M13" s="559"/>
      <c r="N13" s="261"/>
    </row>
    <row r="14" spans="2:14">
      <c r="B14" s="207"/>
      <c r="C14" s="21"/>
      <c r="D14" s="22"/>
      <c r="E14" s="137"/>
      <c r="F14" s="139"/>
      <c r="G14" s="140"/>
      <c r="H14" s="137"/>
      <c r="I14" s="137"/>
      <c r="J14" s="261"/>
      <c r="K14" s="265"/>
      <c r="L14" s="263"/>
      <c r="M14" s="228"/>
      <c r="N14" s="261"/>
    </row>
    <row r="15" spans="2:14">
      <c r="B15" s="138"/>
      <c r="C15" s="210"/>
      <c r="D15" s="22"/>
      <c r="E15" s="137"/>
      <c r="F15" s="139"/>
      <c r="G15" s="140"/>
      <c r="H15" s="137"/>
      <c r="I15" s="137"/>
      <c r="J15" s="261"/>
      <c r="K15" s="265"/>
      <c r="L15" s="263"/>
      <c r="M15" s="228"/>
      <c r="N15" s="261"/>
    </row>
    <row r="16" spans="2:14">
      <c r="B16" s="138"/>
      <c r="C16" s="210"/>
      <c r="D16" s="22"/>
      <c r="E16" s="137"/>
      <c r="F16" s="139"/>
      <c r="G16" s="140"/>
      <c r="H16" s="137"/>
      <c r="I16" s="137"/>
      <c r="J16" s="261"/>
      <c r="K16" s="265"/>
      <c r="L16" s="263"/>
      <c r="M16" s="228"/>
      <c r="N16" s="261"/>
    </row>
    <row r="17" spans="2:14">
      <c r="B17" s="138"/>
      <c r="C17" s="210"/>
      <c r="D17" s="22"/>
      <c r="E17" s="137"/>
      <c r="F17" s="139"/>
      <c r="G17" s="140"/>
      <c r="H17" s="137"/>
      <c r="I17" s="137"/>
      <c r="J17" s="261"/>
      <c r="K17" s="265"/>
      <c r="L17" s="263"/>
      <c r="M17" s="228"/>
      <c r="N17" s="261"/>
    </row>
    <row r="18" spans="2:14">
      <c r="B18" s="138"/>
      <c r="C18" s="210"/>
      <c r="D18" s="22"/>
      <c r="E18" s="137"/>
      <c r="F18" s="139"/>
      <c r="G18" s="140"/>
      <c r="H18" s="137"/>
      <c r="I18" s="137"/>
      <c r="J18" s="261"/>
      <c r="K18" s="265"/>
      <c r="L18" s="228"/>
      <c r="M18" s="228"/>
      <c r="N18" s="261"/>
    </row>
    <row r="19" spans="2:14">
      <c r="B19" s="138"/>
      <c r="C19" s="210"/>
      <c r="D19" s="22"/>
      <c r="E19" s="137"/>
      <c r="F19" s="139"/>
      <c r="G19" s="140"/>
      <c r="H19" s="137"/>
      <c r="I19" s="137"/>
      <c r="J19" s="261"/>
      <c r="K19" s="265"/>
      <c r="L19" s="228"/>
      <c r="M19" s="228"/>
      <c r="N19" s="261"/>
    </row>
    <row r="20" spans="2:14">
      <c r="B20" s="138"/>
      <c r="C20" s="210"/>
      <c r="D20" s="22"/>
      <c r="E20" s="137"/>
      <c r="F20" s="139"/>
      <c r="G20" s="140"/>
      <c r="H20" s="137"/>
      <c r="I20" s="137"/>
      <c r="J20" s="261"/>
      <c r="K20" s="362"/>
      <c r="L20" s="363"/>
      <c r="M20" s="228"/>
      <c r="N20" s="261"/>
    </row>
    <row r="21" spans="2:14">
      <c r="B21" s="138"/>
      <c r="C21" s="210"/>
      <c r="D21" s="22"/>
      <c r="E21" s="137"/>
      <c r="F21" s="139"/>
      <c r="G21" s="140"/>
      <c r="H21" s="22"/>
      <c r="I21" s="137"/>
      <c r="J21" s="261"/>
      <c r="K21" s="362"/>
      <c r="L21" s="363"/>
      <c r="M21" s="228"/>
      <c r="N21" s="261"/>
    </row>
    <row r="22" spans="2:14">
      <c r="B22" s="143"/>
      <c r="C22" s="143"/>
      <c r="D22" s="144"/>
      <c r="E22" s="145"/>
      <c r="F22" s="139"/>
      <c r="G22" s="146"/>
      <c r="H22" s="144"/>
      <c r="I22" s="145"/>
      <c r="J22" s="261"/>
      <c r="K22" s="362"/>
      <c r="L22" s="228"/>
      <c r="M22" s="364"/>
      <c r="N22" s="261"/>
    </row>
    <row r="23" spans="2:14" ht="13.15" thickBot="1">
      <c r="B23" s="149"/>
      <c r="C23" s="149" t="s">
        <v>160</v>
      </c>
      <c r="D23" s="150">
        <f>SUM(D8:D22)</f>
        <v>80</v>
      </c>
      <c r="E23" s="150">
        <f>SUM(E8:E22)</f>
        <v>22.05</v>
      </c>
      <c r="F23" s="152">
        <f>SUM(D23:E23)</f>
        <v>102.05</v>
      </c>
      <c r="G23" s="153">
        <f>SUM(G8:G22)</f>
        <v>102.05</v>
      </c>
      <c r="H23" s="150">
        <f>SUM(H13:H20)</f>
        <v>0</v>
      </c>
      <c r="I23" s="151">
        <f>SUM(I8:I22)</f>
        <v>102.05</v>
      </c>
      <c r="J23" s="365">
        <f>G23-I23</f>
        <v>0</v>
      </c>
      <c r="K23" s="366">
        <f>SUM(K13:K20)</f>
        <v>0</v>
      </c>
      <c r="L23" s="365">
        <f>SUM(L8:L22)</f>
        <v>0</v>
      </c>
      <c r="M23" s="365">
        <f>SUM(M14:M20)</f>
        <v>0</v>
      </c>
      <c r="N23" s="367">
        <f>+K23+L23-M23</f>
        <v>0</v>
      </c>
    </row>
    <row r="24" spans="2:14" ht="13.15" thickTop="1"/>
    <row r="25" spans="2:14">
      <c r="I25" s="156"/>
    </row>
    <row r="26" spans="2:14">
      <c r="B26" t="s">
        <v>236</v>
      </c>
      <c r="C26" t="s">
        <v>261</v>
      </c>
      <c r="D26" t="s">
        <v>262</v>
      </c>
      <c r="E26" t="s">
        <v>237</v>
      </c>
      <c r="F26" t="s">
        <v>238</v>
      </c>
      <c r="G26" t="s">
        <v>263</v>
      </c>
      <c r="H26" t="s">
        <v>264</v>
      </c>
    </row>
    <row r="27" spans="2:14">
      <c r="B27" s="741">
        <v>45314</v>
      </c>
      <c r="C27" t="s">
        <v>239</v>
      </c>
      <c r="D27">
        <v>-54</v>
      </c>
      <c r="E27" t="s">
        <v>316</v>
      </c>
      <c r="F27" t="s">
        <v>242</v>
      </c>
      <c r="G27" t="s">
        <v>55</v>
      </c>
      <c r="H27" t="s">
        <v>56</v>
      </c>
    </row>
    <row r="28" spans="2:14">
      <c r="B28" s="741">
        <v>45412</v>
      </c>
      <c r="C28" t="s">
        <v>239</v>
      </c>
      <c r="D28">
        <v>-40.1</v>
      </c>
      <c r="E28" t="s">
        <v>241</v>
      </c>
      <c r="F28" t="s">
        <v>242</v>
      </c>
      <c r="G28" t="s">
        <v>55</v>
      </c>
      <c r="H28" t="s">
        <v>56</v>
      </c>
    </row>
    <row r="29" spans="2:14">
      <c r="B29" s="741">
        <v>45322</v>
      </c>
      <c r="C29" t="s">
        <v>239</v>
      </c>
      <c r="D29">
        <v>-7.95</v>
      </c>
      <c r="E29" t="s">
        <v>241</v>
      </c>
      <c r="F29" t="s">
        <v>242</v>
      </c>
      <c r="G29" t="s">
        <v>55</v>
      </c>
      <c r="H29" t="s">
        <v>56</v>
      </c>
    </row>
    <row r="31" spans="2:14">
      <c r="D31">
        <f>SUM(D27:D30)</f>
        <v>-102.05</v>
      </c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90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76"/>
  <sheetViews>
    <sheetView topLeftCell="A40" zoomScale="75" zoomScaleNormal="75" workbookViewId="0">
      <selection activeCell="E43" sqref="E43"/>
    </sheetView>
  </sheetViews>
  <sheetFormatPr defaultColWidth="9.1328125" defaultRowHeight="12.75"/>
  <cols>
    <col min="1" max="1" width="9.1328125" style="2"/>
    <col min="2" max="2" width="9.46484375" style="2" customWidth="1"/>
    <col min="3" max="3" width="43.46484375" style="2" customWidth="1"/>
    <col min="4" max="4" width="21.1328125" style="3" customWidth="1"/>
    <col min="5" max="5" width="24.1328125" style="3" customWidth="1"/>
    <col min="6" max="6" width="21.796875" style="3" customWidth="1"/>
    <col min="7" max="7" width="2.33203125" style="2" customWidth="1"/>
    <col min="8" max="16384" width="9.1328125" style="2"/>
  </cols>
  <sheetData>
    <row r="1" spans="2:6" ht="13.9">
      <c r="C1" s="795" t="s">
        <v>211</v>
      </c>
      <c r="D1" s="795"/>
    </row>
    <row r="2" spans="2:6" ht="13.9">
      <c r="C2" s="632" t="s">
        <v>212</v>
      </c>
      <c r="D2" s="632"/>
    </row>
    <row r="3" spans="2:6" ht="17.649999999999999">
      <c r="C3" s="795" t="s">
        <v>213</v>
      </c>
      <c r="D3" s="795"/>
      <c r="E3" s="4" t="str">
        <f>+Entrate!E3</f>
        <v>BILANCIO DI PREVISIONE 2024</v>
      </c>
    </row>
    <row r="4" spans="2:6" ht="17.25">
      <c r="C4" s="796" t="s">
        <v>214</v>
      </c>
      <c r="D4" s="796"/>
      <c r="E4" s="5"/>
    </row>
    <row r="5" spans="2:6" ht="17.649999999999999">
      <c r="E5" s="4" t="s">
        <v>43</v>
      </c>
    </row>
    <row r="6" spans="2:6" ht="17.649999999999999">
      <c r="E6" s="6"/>
    </row>
    <row r="7" spans="2:6" ht="17.649999999999999">
      <c r="E7" s="6"/>
    </row>
    <row r="8" spans="2:6" ht="13.15" thickBot="1"/>
    <row r="9" spans="2:6" s="211" customFormat="1">
      <c r="B9" s="212"/>
      <c r="C9" s="213"/>
      <c r="D9" s="214"/>
      <c r="E9" s="233"/>
      <c r="F9" s="234"/>
    </row>
    <row r="10" spans="2:6" s="211" customFormat="1">
      <c r="B10" s="217" t="s">
        <v>1</v>
      </c>
      <c r="C10" s="218" t="s">
        <v>44</v>
      </c>
      <c r="D10" s="235" t="s">
        <v>255</v>
      </c>
      <c r="E10" s="236" t="s">
        <v>3</v>
      </c>
      <c r="F10" s="237" t="s">
        <v>4</v>
      </c>
    </row>
    <row r="11" spans="2:6" s="222" customFormat="1" ht="13.15" thickBot="1">
      <c r="B11" s="223" t="s">
        <v>5</v>
      </c>
      <c r="C11" s="224"/>
      <c r="D11" s="224"/>
      <c r="E11" s="238"/>
      <c r="F11" s="239"/>
    </row>
    <row r="12" spans="2:6" s="10" customFormat="1" ht="10.15">
      <c r="B12" s="8"/>
      <c r="C12" s="9"/>
      <c r="D12" s="257"/>
      <c r="E12" s="245"/>
      <c r="F12" s="246"/>
    </row>
    <row r="13" spans="2:6" ht="13.15">
      <c r="B13" s="210"/>
      <c r="C13" s="11" t="s">
        <v>45</v>
      </c>
      <c r="D13" s="247"/>
      <c r="E13" s="248"/>
      <c r="F13" s="249"/>
    </row>
    <row r="14" spans="2:6">
      <c r="B14" s="210"/>
      <c r="C14" s="210"/>
      <c r="D14" s="247"/>
      <c r="E14" s="248"/>
      <c r="F14" s="249"/>
    </row>
    <row r="15" spans="2:6" ht="13.15">
      <c r="B15" s="210"/>
      <c r="C15" s="11" t="s">
        <v>46</v>
      </c>
      <c r="D15" s="247"/>
      <c r="E15" s="248"/>
      <c r="F15" s="249"/>
    </row>
    <row r="16" spans="2:6">
      <c r="B16" s="210" t="s">
        <v>47</v>
      </c>
      <c r="C16" s="210" t="s">
        <v>204</v>
      </c>
      <c r="D16" s="263">
        <v>1220</v>
      </c>
      <c r="E16" s="228">
        <v>0</v>
      </c>
      <c r="F16" s="261">
        <f>+D16+E16</f>
        <v>1220</v>
      </c>
    </row>
    <row r="17" spans="2:6">
      <c r="B17" s="210" t="s">
        <v>48</v>
      </c>
      <c r="C17" s="210" t="s">
        <v>205</v>
      </c>
      <c r="D17" s="263">
        <v>970</v>
      </c>
      <c r="E17" s="228">
        <v>2850</v>
      </c>
      <c r="F17" s="261">
        <f>+D17+E17</f>
        <v>3820</v>
      </c>
    </row>
    <row r="18" spans="2:6">
      <c r="B18" s="210"/>
      <c r="C18" s="1"/>
      <c r="D18" s="247"/>
      <c r="E18" s="248"/>
      <c r="F18" s="249"/>
    </row>
    <row r="19" spans="2:6">
      <c r="B19" s="210"/>
      <c r="C19" s="210"/>
      <c r="D19" s="247"/>
      <c r="E19" s="248"/>
      <c r="F19" s="249"/>
    </row>
    <row r="20" spans="2:6" ht="13.15">
      <c r="B20" s="210"/>
      <c r="C20" s="23" t="s">
        <v>49</v>
      </c>
      <c r="D20" s="258"/>
      <c r="E20" s="259"/>
      <c r="F20" s="260"/>
    </row>
    <row r="21" spans="2:6">
      <c r="B21" s="210" t="s">
        <v>50</v>
      </c>
      <c r="C21" s="210" t="s">
        <v>202</v>
      </c>
      <c r="D21" s="263">
        <v>0</v>
      </c>
      <c r="E21" s="228">
        <v>0</v>
      </c>
      <c r="F21" s="261">
        <f t="shared" ref="F21:F26" si="0">+D21+E21</f>
        <v>0</v>
      </c>
    </row>
    <row r="22" spans="2:6">
      <c r="B22" s="210" t="s">
        <v>51</v>
      </c>
      <c r="C22" s="210" t="s">
        <v>203</v>
      </c>
      <c r="D22" s="263">
        <v>0</v>
      </c>
      <c r="E22" s="228">
        <v>0</v>
      </c>
      <c r="F22" s="261">
        <f t="shared" si="0"/>
        <v>0</v>
      </c>
    </row>
    <row r="23" spans="2:6">
      <c r="B23" s="210" t="s">
        <v>53</v>
      </c>
      <c r="C23" s="210" t="s">
        <v>54</v>
      </c>
      <c r="D23" s="263"/>
      <c r="E23" s="228">
        <v>0</v>
      </c>
      <c r="F23" s="261">
        <f t="shared" si="0"/>
        <v>0</v>
      </c>
    </row>
    <row r="24" spans="2:6">
      <c r="B24" s="210" t="s">
        <v>55</v>
      </c>
      <c r="C24" s="210" t="s">
        <v>56</v>
      </c>
      <c r="D24" s="263">
        <v>0</v>
      </c>
      <c r="E24" s="228">
        <v>80</v>
      </c>
      <c r="F24" s="261">
        <f t="shared" si="0"/>
        <v>80</v>
      </c>
    </row>
    <row r="25" spans="2:6">
      <c r="B25" s="210" t="s">
        <v>57</v>
      </c>
      <c r="C25" s="210" t="s">
        <v>150</v>
      </c>
      <c r="D25" s="263">
        <v>0</v>
      </c>
      <c r="E25" s="228">
        <v>200</v>
      </c>
      <c r="F25" s="261">
        <f t="shared" si="0"/>
        <v>200</v>
      </c>
    </row>
    <row r="26" spans="2:6">
      <c r="B26" s="210" t="s">
        <v>58</v>
      </c>
      <c r="C26" s="210" t="s">
        <v>59</v>
      </c>
      <c r="D26" s="263">
        <v>0</v>
      </c>
      <c r="E26" s="228">
        <v>100</v>
      </c>
      <c r="F26" s="261">
        <f t="shared" si="0"/>
        <v>100</v>
      </c>
    </row>
    <row r="27" spans="2:6">
      <c r="B27" s="210"/>
      <c r="C27" s="210"/>
      <c r="D27" s="247"/>
      <c r="E27" s="248"/>
      <c r="F27" s="249"/>
    </row>
    <row r="28" spans="2:6" ht="13.15">
      <c r="B28" s="210"/>
      <c r="C28" s="23" t="s">
        <v>60</v>
      </c>
      <c r="D28" s="258"/>
      <c r="E28" s="259"/>
      <c r="F28" s="260"/>
    </row>
    <row r="29" spans="2:6">
      <c r="B29" s="210" t="s">
        <v>61</v>
      </c>
      <c r="C29" s="210" t="s">
        <v>62</v>
      </c>
      <c r="D29" s="263">
        <v>0</v>
      </c>
      <c r="E29" s="228">
        <v>0</v>
      </c>
      <c r="F29" s="249">
        <f>+D29+E29</f>
        <v>0</v>
      </c>
    </row>
    <row r="30" spans="2:6">
      <c r="B30" s="210" t="s">
        <v>63</v>
      </c>
      <c r="C30" s="210" t="s">
        <v>64</v>
      </c>
      <c r="D30" s="263">
        <v>0</v>
      </c>
      <c r="E30" s="228">
        <v>0</v>
      </c>
      <c r="F30" s="249">
        <f>+D30+E30</f>
        <v>0</v>
      </c>
    </row>
    <row r="31" spans="2:6">
      <c r="B31" s="210" t="s">
        <v>65</v>
      </c>
      <c r="C31" s="210" t="s">
        <v>66</v>
      </c>
      <c r="D31" s="263">
        <v>0</v>
      </c>
      <c r="E31" s="228">
        <v>0</v>
      </c>
      <c r="F31" s="249">
        <f>+D31+E31</f>
        <v>0</v>
      </c>
    </row>
    <row r="32" spans="2:6">
      <c r="B32" s="210"/>
      <c r="C32" s="210"/>
      <c r="D32" s="264"/>
      <c r="E32" s="228"/>
      <c r="F32" s="249"/>
    </row>
    <row r="33" spans="2:6">
      <c r="B33" s="210"/>
      <c r="C33" s="210"/>
      <c r="D33" s="264"/>
      <c r="E33" s="228"/>
      <c r="F33" s="249"/>
    </row>
    <row r="34" spans="2:6" ht="13.15">
      <c r="B34" s="210"/>
      <c r="C34" s="23" t="s">
        <v>67</v>
      </c>
      <c r="D34" s="258"/>
      <c r="E34" s="259"/>
      <c r="F34" s="260"/>
    </row>
    <row r="35" spans="2:6">
      <c r="B35" s="210" t="s">
        <v>68</v>
      </c>
      <c r="C35" s="210" t="s">
        <v>69</v>
      </c>
      <c r="D35" s="263">
        <v>0</v>
      </c>
      <c r="E35" s="228">
        <v>0</v>
      </c>
      <c r="F35" s="261">
        <f>+D35+E35</f>
        <v>0</v>
      </c>
    </row>
    <row r="36" spans="2:6">
      <c r="B36" s="210" t="s">
        <v>70</v>
      </c>
      <c r="C36" s="210" t="s">
        <v>71</v>
      </c>
      <c r="D36" s="263">
        <v>0</v>
      </c>
      <c r="E36" s="228">
        <v>1045.48</v>
      </c>
      <c r="F36" s="261">
        <f>+D36+E36</f>
        <v>1045.48</v>
      </c>
    </row>
    <row r="37" spans="2:6">
      <c r="B37" s="210" t="s">
        <v>72</v>
      </c>
      <c r="C37" s="210" t="s">
        <v>73</v>
      </c>
      <c r="D37" s="263">
        <v>0</v>
      </c>
      <c r="E37" s="228">
        <v>1134</v>
      </c>
      <c r="F37" s="261">
        <f>+D37+E37</f>
        <v>1134</v>
      </c>
    </row>
    <row r="38" spans="2:6">
      <c r="B38" s="210" t="s">
        <v>74</v>
      </c>
      <c r="C38" s="210" t="s">
        <v>75</v>
      </c>
      <c r="D38" s="264">
        <v>262</v>
      </c>
      <c r="E38" s="228">
        <v>262</v>
      </c>
      <c r="F38" s="261">
        <f>+D38+E38</f>
        <v>524</v>
      </c>
    </row>
    <row r="39" spans="2:6">
      <c r="B39" s="210"/>
      <c r="C39" s="210"/>
      <c r="D39" s="247"/>
      <c r="E39" s="248"/>
      <c r="F39" s="249"/>
    </row>
    <row r="40" spans="2:6" ht="13.15">
      <c r="B40" s="210"/>
      <c r="C40" s="23" t="s">
        <v>76</v>
      </c>
      <c r="D40" s="258"/>
      <c r="E40" s="259"/>
      <c r="F40" s="260"/>
    </row>
    <row r="41" spans="2:6">
      <c r="B41" s="210" t="s">
        <v>77</v>
      </c>
      <c r="C41" s="210" t="s">
        <v>78</v>
      </c>
      <c r="D41" s="263">
        <v>914.24</v>
      </c>
      <c r="E41" s="228">
        <v>1300</v>
      </c>
      <c r="F41" s="261">
        <f>+D41+E41</f>
        <v>2214.2399999999998</v>
      </c>
    </row>
    <row r="42" spans="2:6">
      <c r="B42" s="210" t="s">
        <v>79</v>
      </c>
      <c r="C42" s="210" t="s">
        <v>80</v>
      </c>
      <c r="D42" s="263">
        <v>0</v>
      </c>
      <c r="E42" s="228">
        <v>1000</v>
      </c>
      <c r="F42" s="261">
        <f>+D42+E42</f>
        <v>1000</v>
      </c>
    </row>
    <row r="43" spans="2:6">
      <c r="B43" s="210" t="s">
        <v>81</v>
      </c>
      <c r="C43" s="210" t="s">
        <v>206</v>
      </c>
      <c r="D43" s="263">
        <v>0</v>
      </c>
      <c r="E43" s="228">
        <v>0</v>
      </c>
      <c r="F43" s="261">
        <f>+D43+E43</f>
        <v>0</v>
      </c>
    </row>
    <row r="44" spans="2:6">
      <c r="B44" s="210" t="s">
        <v>83</v>
      </c>
      <c r="C44" s="210" t="s">
        <v>220</v>
      </c>
      <c r="D44" s="263">
        <v>0</v>
      </c>
      <c r="E44" s="228">
        <v>1000</v>
      </c>
      <c r="F44" s="261">
        <f>+D44+E44</f>
        <v>1000</v>
      </c>
    </row>
    <row r="45" spans="2:6" ht="13.15">
      <c r="B45" s="210"/>
      <c r="C45" s="210"/>
      <c r="D45" s="247"/>
      <c r="E45" s="256"/>
      <c r="F45" s="249"/>
    </row>
    <row r="46" spans="2:6" ht="13.15">
      <c r="B46" s="210"/>
      <c r="C46" s="23" t="s">
        <v>85</v>
      </c>
      <c r="D46" s="258"/>
      <c r="E46" s="259"/>
      <c r="F46" s="260"/>
    </row>
    <row r="47" spans="2:6">
      <c r="B47" s="210" t="s">
        <v>86</v>
      </c>
      <c r="C47" s="209" t="s">
        <v>87</v>
      </c>
      <c r="D47" s="263">
        <v>0</v>
      </c>
      <c r="E47" s="228">
        <v>0</v>
      </c>
      <c r="F47" s="261">
        <f t="shared" ref="F47:F52" si="1">+D47+E47</f>
        <v>0</v>
      </c>
    </row>
    <row r="48" spans="2:6">
      <c r="B48" s="210" t="s">
        <v>88</v>
      </c>
      <c r="C48" s="209" t="s">
        <v>89</v>
      </c>
      <c r="D48" s="263">
        <v>0</v>
      </c>
      <c r="E48" s="228">
        <v>210</v>
      </c>
      <c r="F48" s="261">
        <f t="shared" si="1"/>
        <v>210</v>
      </c>
    </row>
    <row r="49" spans="2:10">
      <c r="B49" s="210" t="s">
        <v>90</v>
      </c>
      <c r="C49" s="209" t="s">
        <v>91</v>
      </c>
      <c r="D49" s="263">
        <v>56.28</v>
      </c>
      <c r="E49" s="228">
        <v>130</v>
      </c>
      <c r="F49" s="261">
        <f t="shared" si="1"/>
        <v>186.28</v>
      </c>
    </row>
    <row r="50" spans="2:10">
      <c r="B50" s="210" t="s">
        <v>92</v>
      </c>
      <c r="C50" s="209" t="s">
        <v>93</v>
      </c>
      <c r="D50" s="263">
        <v>0</v>
      </c>
      <c r="E50" s="228">
        <v>35</v>
      </c>
      <c r="F50" s="261">
        <f t="shared" si="1"/>
        <v>35</v>
      </c>
    </row>
    <row r="51" spans="2:10">
      <c r="B51" s="210" t="s">
        <v>94</v>
      </c>
      <c r="C51" s="209" t="s">
        <v>207</v>
      </c>
      <c r="D51" s="263">
        <v>0</v>
      </c>
      <c r="E51" s="228">
        <v>0</v>
      </c>
      <c r="F51" s="261">
        <f t="shared" si="1"/>
        <v>0</v>
      </c>
    </row>
    <row r="52" spans="2:10">
      <c r="B52" s="210" t="s">
        <v>209</v>
      </c>
      <c r="C52" s="210" t="s">
        <v>210</v>
      </c>
      <c r="D52" s="263">
        <v>0</v>
      </c>
      <c r="E52" s="228">
        <v>100</v>
      </c>
      <c r="F52" s="261">
        <f t="shared" si="1"/>
        <v>100</v>
      </c>
    </row>
    <row r="53" spans="2:10" ht="13.15">
      <c r="B53" s="210" t="s">
        <v>216</v>
      </c>
      <c r="C53" s="210" t="s">
        <v>217</v>
      </c>
      <c r="D53" s="263">
        <v>142.78</v>
      </c>
      <c r="E53" s="15">
        <v>350</v>
      </c>
      <c r="F53" s="261">
        <f t="shared" ref="F53" si="2">+D53+E53</f>
        <v>492.78</v>
      </c>
      <c r="J53" s="3"/>
    </row>
    <row r="54" spans="2:10">
      <c r="B54" s="210"/>
      <c r="C54" s="210"/>
      <c r="D54" s="247"/>
      <c r="E54" s="248"/>
      <c r="F54" s="249"/>
    </row>
    <row r="55" spans="2:10" s="12" customFormat="1" ht="13.5" thickBot="1">
      <c r="B55" s="11"/>
      <c r="C55" s="11" t="s">
        <v>95</v>
      </c>
      <c r="D55" s="749">
        <f>SUM(D13:D53)</f>
        <v>3565.3</v>
      </c>
      <c r="E55" s="750">
        <f>SUM(E13:E53)</f>
        <v>9796.48</v>
      </c>
      <c r="F55" s="751">
        <f>SUM(F13:F53)</f>
        <v>13361.78</v>
      </c>
    </row>
    <row r="56" spans="2:10" ht="13.15" thickTop="1">
      <c r="B56" s="210"/>
      <c r="C56" s="210"/>
      <c r="D56" s="247"/>
      <c r="E56" s="248"/>
      <c r="F56" s="249"/>
    </row>
    <row r="57" spans="2:10" ht="13.15">
      <c r="B57" s="210"/>
      <c r="C57" s="11" t="s">
        <v>96</v>
      </c>
      <c r="D57" s="247"/>
      <c r="E57" s="248"/>
      <c r="F57" s="249"/>
    </row>
    <row r="58" spans="2:10">
      <c r="B58" s="210"/>
      <c r="C58" s="210"/>
      <c r="D58" s="247"/>
      <c r="E58" s="248"/>
      <c r="F58" s="249"/>
    </row>
    <row r="59" spans="2:10" ht="13.15">
      <c r="B59" s="210"/>
      <c r="C59" s="11" t="s">
        <v>97</v>
      </c>
      <c r="D59" s="247"/>
      <c r="E59" s="248"/>
      <c r="F59" s="249"/>
    </row>
    <row r="60" spans="2:10">
      <c r="B60" s="210" t="s">
        <v>98</v>
      </c>
      <c r="C60" s="210" t="s">
        <v>99</v>
      </c>
      <c r="D60" s="263">
        <v>0</v>
      </c>
      <c r="E60" s="228">
        <v>0</v>
      </c>
      <c r="F60" s="249">
        <f>+D60+E60</f>
        <v>0</v>
      </c>
    </row>
    <row r="61" spans="2:10" ht="13.15" thickBot="1">
      <c r="B61" s="210"/>
      <c r="C61" s="210"/>
      <c r="D61" s="250"/>
      <c r="E61" s="251"/>
      <c r="F61" s="252"/>
    </row>
    <row r="62" spans="2:10">
      <c r="B62" s="210"/>
      <c r="C62" s="210"/>
      <c r="D62" s="247"/>
      <c r="E62" s="248"/>
      <c r="F62" s="249"/>
    </row>
    <row r="63" spans="2:10" s="12" customFormat="1" ht="13.5" thickBot="1">
      <c r="B63" s="11"/>
      <c r="C63" s="11" t="s">
        <v>25</v>
      </c>
      <c r="D63" s="271">
        <f>SUM(D56:D61)</f>
        <v>0</v>
      </c>
      <c r="E63" s="272">
        <f>SUM(E56:E61)</f>
        <v>0</v>
      </c>
      <c r="F63" s="273">
        <f>SUM(F56:F61)</f>
        <v>0</v>
      </c>
    </row>
    <row r="64" spans="2:10" ht="13.15" thickTop="1">
      <c r="B64" s="210"/>
      <c r="C64" s="210"/>
      <c r="D64" s="247"/>
      <c r="E64" s="248"/>
      <c r="F64" s="249"/>
    </row>
    <row r="65" spans="2:7" ht="13.15">
      <c r="B65" s="210"/>
      <c r="C65" s="11" t="s">
        <v>26</v>
      </c>
      <c r="D65" s="247"/>
      <c r="E65" s="248"/>
      <c r="F65" s="249"/>
    </row>
    <row r="66" spans="2:7">
      <c r="B66" s="210"/>
      <c r="C66" s="210"/>
      <c r="D66" s="247"/>
      <c r="E66" s="248"/>
      <c r="F66" s="249"/>
    </row>
    <row r="67" spans="2:7" ht="13.15">
      <c r="B67" s="210"/>
      <c r="C67" s="11" t="s">
        <v>27</v>
      </c>
      <c r="D67" s="247"/>
      <c r="E67" s="248"/>
      <c r="F67" s="249"/>
    </row>
    <row r="68" spans="2:7">
      <c r="B68" s="210" t="s">
        <v>100</v>
      </c>
      <c r="C68" s="210" t="s">
        <v>29</v>
      </c>
      <c r="D68" s="247">
        <v>0</v>
      </c>
      <c r="E68" s="248">
        <v>0</v>
      </c>
      <c r="F68" s="249">
        <v>0</v>
      </c>
    </row>
    <row r="69" spans="2:7" ht="13.15" thickBot="1">
      <c r="B69" s="210"/>
      <c r="C69" s="210"/>
      <c r="D69" s="250"/>
      <c r="E69" s="251"/>
      <c r="F69" s="252"/>
    </row>
    <row r="70" spans="2:7">
      <c r="B70" s="210"/>
      <c r="C70" s="210"/>
      <c r="D70" s="247"/>
      <c r="E70" s="248"/>
      <c r="F70" s="249"/>
    </row>
    <row r="71" spans="2:7" s="12" customFormat="1" ht="13.5" thickBot="1">
      <c r="B71" s="11"/>
      <c r="C71" s="11" t="s">
        <v>30</v>
      </c>
      <c r="D71" s="253">
        <f>SUM(D64:D69)</f>
        <v>0</v>
      </c>
      <c r="E71" s="254">
        <f>SUM(E64:E69)</f>
        <v>0</v>
      </c>
      <c r="F71" s="255">
        <f>SUM(F64:F69)</f>
        <v>0</v>
      </c>
    </row>
    <row r="72" spans="2:7" ht="13.15" thickTop="1">
      <c r="B72" s="210"/>
      <c r="C72" s="210"/>
      <c r="D72" s="247"/>
      <c r="E72" s="248"/>
      <c r="F72" s="249"/>
    </row>
    <row r="73" spans="2:7" s="12" customFormat="1" ht="13.5" thickBot="1">
      <c r="B73" s="13"/>
      <c r="C73" s="13" t="s">
        <v>101</v>
      </c>
      <c r="D73" s="274">
        <f>SUM(D55,D63,D71)</f>
        <v>3565.3</v>
      </c>
      <c r="E73" s="275">
        <f>SUM(E55,E63,E71)</f>
        <v>9796.48</v>
      </c>
      <c r="F73" s="276">
        <f>SUM(F55,F63,F71)</f>
        <v>13361.78</v>
      </c>
    </row>
    <row r="74" spans="2:7" s="12" customFormat="1" ht="13.15">
      <c r="B74" s="11"/>
      <c r="C74" s="11"/>
      <c r="D74" s="14"/>
      <c r="E74" s="15"/>
      <c r="F74" s="16"/>
    </row>
    <row r="75" spans="2:7" ht="13.15">
      <c r="B75" s="11"/>
      <c r="C75" s="11" t="s">
        <v>102</v>
      </c>
      <c r="D75" s="14">
        <f>+D55+D63+D71</f>
        <v>3565.3</v>
      </c>
      <c r="E75" s="15">
        <f>+E55+E63+E71</f>
        <v>9796.48</v>
      </c>
      <c r="F75" s="16">
        <f>+F55+F63+F71</f>
        <v>13361.78</v>
      </c>
      <c r="G75" s="12"/>
    </row>
    <row r="76" spans="2:7" ht="13.5" thickBot="1">
      <c r="B76" s="232"/>
      <c r="C76" s="17"/>
      <c r="D76" s="18"/>
      <c r="E76" s="19"/>
      <c r="F76" s="231"/>
    </row>
  </sheetData>
  <mergeCells count="3">
    <mergeCell ref="C1:D1"/>
    <mergeCell ref="C3:D3"/>
    <mergeCell ref="C4:D4"/>
  </mergeCells>
  <phoneticPr fontId="2" type="noConversion"/>
  <pageMargins left="0" right="0.19685039370078741" top="0.5" bottom="0.59055118110236227" header="0.42" footer="0.51181102362204722"/>
  <pageSetup paperSize="9" scale="77" orientation="portrait" r:id="rId1"/>
  <headerFooter alignWithMargins="0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3:N25"/>
  <sheetViews>
    <sheetView zoomScale="75" zoomScaleNormal="75" workbookViewId="0">
      <selection activeCell="E14" sqref="E14"/>
    </sheetView>
  </sheetViews>
  <sheetFormatPr defaultColWidth="9.1328125" defaultRowHeight="12.75"/>
  <cols>
    <col min="2" max="2" width="12.33203125" bestFit="1" customWidth="1"/>
    <col min="3" max="3" width="51.796875" bestFit="1" customWidth="1"/>
    <col min="4" max="4" width="8.796875" customWidth="1"/>
    <col min="5" max="5" width="8.46484375" bestFit="1" customWidth="1"/>
    <col min="6" max="6" width="8" bestFit="1" customWidth="1"/>
    <col min="7" max="7" width="9.53125" bestFit="1" customWidth="1"/>
    <col min="8" max="10" width="9.19921875" bestFit="1" customWidth="1"/>
    <col min="11" max="11" width="6.1328125" bestFit="1" customWidth="1"/>
    <col min="12" max="12" width="8.46484375" bestFit="1" customWidth="1"/>
    <col min="13" max="13" width="6.46484375" bestFit="1" customWidth="1"/>
  </cols>
  <sheetData>
    <row r="3" spans="2:14" ht="13.15" thickBot="1"/>
    <row r="4" spans="2:14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5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  <c r="K5" s="830" t="s">
        <v>175</v>
      </c>
      <c r="L5" s="831"/>
      <c r="M5" s="831"/>
      <c r="N5" s="832"/>
    </row>
    <row r="6" spans="2:14" s="199" customFormat="1" ht="13.15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185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 ht="14.25">
      <c r="B13" s="21" t="s">
        <v>57</v>
      </c>
      <c r="C13" s="210" t="s">
        <v>42</v>
      </c>
      <c r="D13" s="22">
        <f>Uscite!E25</f>
        <v>200</v>
      </c>
      <c r="E13" s="560">
        <v>-200</v>
      </c>
      <c r="F13" s="139">
        <f>SUM(D13:E13)</f>
        <v>0</v>
      </c>
      <c r="G13" s="140">
        <f>+F23</f>
        <v>0</v>
      </c>
      <c r="H13" s="22">
        <f>+G13</f>
        <v>0</v>
      </c>
      <c r="I13" s="634">
        <v>0</v>
      </c>
      <c r="J13" s="652">
        <f>+G13-I13</f>
        <v>0</v>
      </c>
      <c r="K13" s="140">
        <f>Uscite!D25</f>
        <v>0</v>
      </c>
      <c r="L13" s="582"/>
      <c r="M13" s="560"/>
      <c r="N13" s="141"/>
    </row>
    <row r="14" spans="2:14">
      <c r="B14" s="138"/>
      <c r="C14" s="240" t="s">
        <v>42</v>
      </c>
      <c r="D14" s="22"/>
      <c r="E14" s="137"/>
      <c r="F14" s="139"/>
      <c r="G14" s="140"/>
      <c r="H14" s="22"/>
      <c r="I14" s="137">
        <v>0</v>
      </c>
      <c r="J14" s="141"/>
      <c r="K14" s="140"/>
      <c r="L14" s="22"/>
      <c r="M14" s="228"/>
      <c r="N14" s="141"/>
    </row>
    <row r="15" spans="2:14">
      <c r="B15" s="138"/>
      <c r="C15" s="240"/>
      <c r="D15" s="22"/>
      <c r="E15" s="137"/>
      <c r="F15" s="139"/>
      <c r="G15" s="140"/>
      <c r="H15" s="22"/>
      <c r="I15" s="137"/>
      <c r="J15" s="141"/>
      <c r="K15" s="140"/>
      <c r="L15" s="22"/>
      <c r="M15" s="228"/>
      <c r="N15" s="141"/>
    </row>
    <row r="16" spans="2:14">
      <c r="B16" s="138"/>
      <c r="D16" s="22"/>
      <c r="E16" s="137"/>
      <c r="F16" s="139"/>
      <c r="G16" s="140"/>
      <c r="H16" s="22"/>
      <c r="I16" s="137"/>
      <c r="J16" s="141"/>
      <c r="K16" s="140"/>
      <c r="L16" s="22"/>
      <c r="M16" s="228"/>
      <c r="N16" s="141"/>
    </row>
    <row r="17" spans="2:14">
      <c r="B17" s="138"/>
      <c r="C17" s="210"/>
      <c r="D17" s="22"/>
      <c r="E17" s="137"/>
      <c r="F17" s="139"/>
      <c r="G17" s="140"/>
      <c r="H17" s="22"/>
      <c r="I17" s="137"/>
      <c r="J17" s="141"/>
      <c r="K17" s="140"/>
      <c r="L17" s="137"/>
      <c r="M17" s="228"/>
      <c r="N17" s="141"/>
    </row>
    <row r="18" spans="2:14">
      <c r="B18" s="138"/>
      <c r="C18" s="210"/>
      <c r="D18" s="22"/>
      <c r="E18" s="137"/>
      <c r="F18" s="139"/>
      <c r="G18" s="140"/>
      <c r="H18" s="22"/>
      <c r="I18" s="137"/>
      <c r="J18" s="141"/>
      <c r="K18" s="140"/>
      <c r="L18" s="137"/>
      <c r="M18" s="228"/>
      <c r="N18" s="141"/>
    </row>
    <row r="19" spans="2:14">
      <c r="B19" s="138"/>
      <c r="C19" s="210"/>
      <c r="D19" s="22"/>
      <c r="E19" s="137"/>
      <c r="F19" s="139"/>
      <c r="G19" s="140"/>
      <c r="H19" s="22"/>
      <c r="I19" s="137"/>
      <c r="J19" s="141"/>
      <c r="K19" s="140"/>
      <c r="L19" s="137"/>
      <c r="M19" s="228"/>
      <c r="N19" s="141"/>
    </row>
    <row r="20" spans="2:14">
      <c r="B20" s="138"/>
      <c r="C20" s="210"/>
      <c r="D20" s="22"/>
      <c r="E20" s="137"/>
      <c r="F20" s="139"/>
      <c r="G20" s="140"/>
      <c r="H20" s="22"/>
      <c r="I20" s="137"/>
      <c r="J20" s="141"/>
      <c r="K20" s="140"/>
      <c r="L20" s="137"/>
      <c r="M20" s="228"/>
      <c r="N20" s="141"/>
    </row>
    <row r="21" spans="2:14">
      <c r="B21" s="138"/>
      <c r="C21" s="210"/>
      <c r="D21" s="22"/>
      <c r="E21" s="137"/>
      <c r="F21" s="139"/>
      <c r="G21" s="140"/>
      <c r="H21" s="22"/>
      <c r="I21" s="137"/>
      <c r="J21" s="141"/>
      <c r="K21" s="140"/>
      <c r="L21" s="137"/>
      <c r="M21" s="228"/>
      <c r="N21" s="141"/>
    </row>
    <row r="22" spans="2:14">
      <c r="B22" s="138"/>
      <c r="C22" s="21"/>
      <c r="D22" s="22"/>
      <c r="E22" s="137">
        <v>0</v>
      </c>
      <c r="F22" s="139"/>
      <c r="G22" s="140"/>
      <c r="H22" s="22"/>
      <c r="I22" s="228"/>
      <c r="J22" s="141"/>
      <c r="K22" s="142"/>
      <c r="L22" s="266"/>
      <c r="M22" s="228"/>
      <c r="N22" s="141"/>
    </row>
    <row r="23" spans="2:14" ht="13.15" thickBot="1">
      <c r="B23" s="149"/>
      <c r="C23" s="149" t="s">
        <v>160</v>
      </c>
      <c r="D23" s="150">
        <f>SUM(D8:D22)</f>
        <v>200</v>
      </c>
      <c r="E23" s="150">
        <f>SUM(E8:E22)</f>
        <v>-200</v>
      </c>
      <c r="F23" s="152">
        <f>SUM(D23:E23)</f>
        <v>0</v>
      </c>
      <c r="G23" s="584">
        <f>SUM(G8:G22)</f>
        <v>0</v>
      </c>
      <c r="H23" s="584">
        <f>SUM(H8:H22)</f>
        <v>0</v>
      </c>
      <c r="I23" s="584">
        <f>SUM(I8:I22)</f>
        <v>0</v>
      </c>
      <c r="J23" s="585">
        <f>G23-I23</f>
        <v>0</v>
      </c>
      <c r="K23" s="153">
        <f>SUM(K13:K22)</f>
        <v>0</v>
      </c>
      <c r="L23" s="151">
        <f>SUM(L13:L22)</f>
        <v>0</v>
      </c>
      <c r="M23" s="151">
        <f>SUM(M13:M22)</f>
        <v>0</v>
      </c>
      <c r="N23" s="154">
        <f>+K23+L23-M23</f>
        <v>0</v>
      </c>
    </row>
    <row r="24" spans="2:14" ht="13.15" thickTop="1"/>
    <row r="25" spans="2:14">
      <c r="I25" s="156"/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85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3:N25"/>
  <sheetViews>
    <sheetView topLeftCell="A3" zoomScale="75" zoomScaleNormal="75" workbookViewId="0">
      <selection activeCell="E14" sqref="E14"/>
    </sheetView>
  </sheetViews>
  <sheetFormatPr defaultColWidth="9.1328125" defaultRowHeight="12.75"/>
  <cols>
    <col min="2" max="2" width="12.33203125" bestFit="1" customWidth="1"/>
    <col min="3" max="3" width="51.796875" bestFit="1" customWidth="1"/>
    <col min="4" max="4" width="8.796875" customWidth="1"/>
    <col min="5" max="5" width="8.46484375" bestFit="1" customWidth="1"/>
    <col min="6" max="6" width="8" bestFit="1" customWidth="1"/>
    <col min="7" max="7" width="9.46484375" bestFit="1" customWidth="1"/>
    <col min="8" max="8" width="7.796875" bestFit="1" customWidth="1"/>
    <col min="9" max="9" width="6.46484375" bestFit="1" customWidth="1"/>
    <col min="11" max="11" width="6.796875" bestFit="1" customWidth="1"/>
    <col min="12" max="12" width="8.46484375" bestFit="1" customWidth="1"/>
    <col min="13" max="13" width="6.46484375" bestFit="1" customWidth="1"/>
  </cols>
  <sheetData>
    <row r="3" spans="2:14" ht="13.15" thickBot="1"/>
    <row r="4" spans="2:14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5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  <c r="K5" s="830" t="s">
        <v>175</v>
      </c>
      <c r="L5" s="831"/>
      <c r="M5" s="831"/>
      <c r="N5" s="832"/>
    </row>
    <row r="6" spans="2:14" s="199" customFormat="1" ht="23.25" customHeight="1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185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>
      <c r="B13" s="21" t="s">
        <v>58</v>
      </c>
      <c r="C13" s="21" t="s">
        <v>59</v>
      </c>
      <c r="D13" s="22">
        <f>+'RF - Uscite'!D25</f>
        <v>100</v>
      </c>
      <c r="E13" s="560">
        <v>-100</v>
      </c>
      <c r="F13" s="139">
        <f>SUM(D13:E13)</f>
        <v>0</v>
      </c>
      <c r="G13" s="140">
        <f>+F23</f>
        <v>0</v>
      </c>
      <c r="H13" s="22"/>
      <c r="I13" s="560">
        <v>0</v>
      </c>
      <c r="J13" s="141">
        <f>+G13-I13</f>
        <v>0</v>
      </c>
      <c r="K13" s="140">
        <f>+'RF - Uscite'!K25</f>
        <v>0</v>
      </c>
      <c r="L13" s="582"/>
      <c r="M13" s="560"/>
      <c r="N13" s="141"/>
    </row>
    <row r="14" spans="2:14">
      <c r="B14" s="138"/>
      <c r="C14" s="210" t="s">
        <v>200</v>
      </c>
      <c r="D14" s="22"/>
      <c r="E14" s="137"/>
      <c r="F14" s="139"/>
      <c r="G14" s="140"/>
      <c r="H14" s="22"/>
      <c r="I14" s="137"/>
      <c r="J14" s="141"/>
      <c r="K14" s="140"/>
      <c r="L14" s="22"/>
      <c r="M14" s="228"/>
      <c r="N14" s="141"/>
    </row>
    <row r="15" spans="2:14">
      <c r="B15" s="138"/>
      <c r="C15" s="210"/>
      <c r="D15" s="22"/>
      <c r="E15" s="137"/>
      <c r="F15" s="139"/>
      <c r="G15" s="140"/>
      <c r="H15" s="22"/>
      <c r="I15" s="137"/>
      <c r="J15" s="141"/>
      <c r="K15" s="140"/>
      <c r="L15" s="22"/>
      <c r="M15" s="228"/>
      <c r="N15" s="141"/>
    </row>
    <row r="16" spans="2:14">
      <c r="B16" s="138"/>
      <c r="C16" s="210"/>
      <c r="D16" s="22"/>
      <c r="E16" s="137"/>
      <c r="F16" s="139"/>
      <c r="G16" s="140"/>
      <c r="H16" s="22"/>
      <c r="I16" s="137"/>
      <c r="J16" s="141"/>
      <c r="K16" s="140"/>
      <c r="L16" s="22"/>
      <c r="M16" s="228"/>
      <c r="N16" s="141"/>
    </row>
    <row r="17" spans="2:14">
      <c r="B17" s="138"/>
      <c r="C17" s="210"/>
      <c r="D17" s="22"/>
      <c r="E17" s="137"/>
      <c r="F17" s="139"/>
      <c r="G17" s="140"/>
      <c r="H17" s="22"/>
      <c r="I17" s="137"/>
      <c r="J17" s="141"/>
      <c r="K17" s="140"/>
      <c r="L17" s="22"/>
      <c r="M17" s="228"/>
      <c r="N17" s="141"/>
    </row>
    <row r="18" spans="2:14">
      <c r="B18" s="138"/>
      <c r="C18" s="210"/>
      <c r="D18" s="22"/>
      <c r="E18" s="137"/>
      <c r="F18" s="139"/>
      <c r="G18" s="140"/>
      <c r="H18" s="22"/>
      <c r="I18" s="137"/>
      <c r="J18" s="141"/>
      <c r="K18" s="140"/>
      <c r="L18" s="22"/>
      <c r="M18" s="228"/>
      <c r="N18" s="141"/>
    </row>
    <row r="19" spans="2:14">
      <c r="B19" s="124"/>
      <c r="C19" s="230"/>
      <c r="D19" s="22"/>
      <c r="E19" s="137"/>
      <c r="F19" s="139"/>
      <c r="G19" s="140"/>
      <c r="H19" s="22"/>
      <c r="I19" s="137"/>
      <c r="J19" s="141"/>
      <c r="K19" s="140"/>
      <c r="L19" s="22"/>
      <c r="M19" s="228"/>
      <c r="N19" s="141"/>
    </row>
    <row r="20" spans="2:14">
      <c r="B20" s="138"/>
      <c r="C20" s="210"/>
      <c r="D20" s="22"/>
      <c r="E20" s="137"/>
      <c r="F20" s="139"/>
      <c r="G20" s="140"/>
      <c r="H20" s="22"/>
      <c r="I20" s="137"/>
      <c r="J20" s="141"/>
      <c r="K20" s="140"/>
      <c r="L20" s="22"/>
      <c r="M20" s="228"/>
      <c r="N20" s="141"/>
    </row>
    <row r="21" spans="2:14">
      <c r="B21" s="138"/>
      <c r="C21" s="210"/>
      <c r="D21" s="22"/>
      <c r="E21" s="137"/>
      <c r="F21" s="139"/>
      <c r="G21" s="140"/>
      <c r="H21" s="22"/>
      <c r="I21" s="137"/>
      <c r="J21" s="141"/>
      <c r="K21" s="140"/>
      <c r="L21" s="22"/>
      <c r="M21" s="228"/>
      <c r="N21" s="141"/>
    </row>
    <row r="22" spans="2:14">
      <c r="B22" s="138"/>
      <c r="C22" s="210"/>
      <c r="D22" s="22"/>
      <c r="E22" s="228"/>
      <c r="F22" s="139"/>
      <c r="G22" s="140"/>
      <c r="H22" s="22"/>
      <c r="I22" s="137"/>
      <c r="J22" s="141"/>
      <c r="K22" s="142"/>
      <c r="L22" s="148"/>
      <c r="M22" s="228"/>
      <c r="N22" s="141"/>
    </row>
    <row r="23" spans="2:14" ht="13.15" thickBot="1">
      <c r="B23" s="149"/>
      <c r="C23" s="149" t="s">
        <v>160</v>
      </c>
      <c r="D23" s="150">
        <f>SUM(D8:D22)</f>
        <v>100</v>
      </c>
      <c r="E23" s="150">
        <f>SUM(E8:E22)</f>
        <v>-100</v>
      </c>
      <c r="F23" s="152">
        <f>SUM(D23:E23)</f>
        <v>0</v>
      </c>
      <c r="G23" s="153">
        <f>SUM(G8:G22)</f>
        <v>0</v>
      </c>
      <c r="H23" s="153">
        <f t="shared" ref="H23:I23" si="0">SUM(H8:H22)</f>
        <v>0</v>
      </c>
      <c r="I23" s="153">
        <f t="shared" si="0"/>
        <v>0</v>
      </c>
      <c r="J23" s="154">
        <f>G23-I23</f>
        <v>0</v>
      </c>
      <c r="K23" s="153">
        <f>SUM(K13:K22)</f>
        <v>0</v>
      </c>
      <c r="L23" s="151">
        <f>SUM(L13:L22)</f>
        <v>0</v>
      </c>
      <c r="M23" s="151">
        <f>SUM(M13:M22)</f>
        <v>0</v>
      </c>
      <c r="N23" s="154">
        <f>+K23+L23-M23</f>
        <v>0</v>
      </c>
    </row>
    <row r="24" spans="2:14" ht="13.15" thickTop="1"/>
    <row r="25" spans="2:14">
      <c r="I25" s="156"/>
    </row>
  </sheetData>
  <mergeCells count="5">
    <mergeCell ref="D4:J4"/>
    <mergeCell ref="K4:N4"/>
    <mergeCell ref="D5:F5"/>
    <mergeCell ref="G5:J5"/>
    <mergeCell ref="K5:N5"/>
  </mergeCells>
  <printOptions horizontalCentered="1"/>
  <pageMargins left="0.15748031496062992" right="0.15748031496062992" top="0.98425196850393704" bottom="0.98425196850393704" header="0.51181102362204722" footer="0.51181102362204722"/>
  <pageSetup paperSize="9" scale="85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3:N25"/>
  <sheetViews>
    <sheetView topLeftCell="A5" zoomScale="75" zoomScaleNormal="75" workbookViewId="0">
      <selection activeCell="N23" sqref="N23"/>
    </sheetView>
  </sheetViews>
  <sheetFormatPr defaultColWidth="9.1328125" defaultRowHeight="12.75"/>
  <cols>
    <col min="2" max="2" width="12.33203125" bestFit="1" customWidth="1"/>
    <col min="3" max="3" width="39.6640625" bestFit="1" customWidth="1"/>
    <col min="4" max="4" width="7.1328125" bestFit="1" customWidth="1"/>
    <col min="5" max="5" width="8.46484375" bestFit="1" customWidth="1"/>
    <col min="6" max="6" width="8" bestFit="1" customWidth="1"/>
    <col min="7" max="7" width="9.46484375" bestFit="1" customWidth="1"/>
    <col min="8" max="8" width="7.796875" bestFit="1" customWidth="1"/>
    <col min="9" max="9" width="9.6640625" bestFit="1" customWidth="1"/>
    <col min="10" max="10" width="9.46484375" bestFit="1" customWidth="1"/>
    <col min="11" max="11" width="6.1328125" bestFit="1" customWidth="1"/>
    <col min="12" max="12" width="8.46484375" bestFit="1" customWidth="1"/>
    <col min="13" max="13" width="6.46484375" bestFit="1" customWidth="1"/>
  </cols>
  <sheetData>
    <row r="3" spans="2:14" ht="13.15" thickBot="1"/>
    <row r="4" spans="2:14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5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  <c r="K5" s="830" t="s">
        <v>175</v>
      </c>
      <c r="L5" s="831"/>
      <c r="M5" s="831"/>
      <c r="N5" s="832"/>
    </row>
    <row r="6" spans="2:14" s="199" customFormat="1" ht="13.15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189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>
      <c r="B13" s="21" t="s">
        <v>61</v>
      </c>
      <c r="C13" s="21" t="s">
        <v>62</v>
      </c>
      <c r="D13" s="22">
        <f>Uscite!E29</f>
        <v>0</v>
      </c>
      <c r="E13" s="560"/>
      <c r="F13" s="139">
        <f>SUM(D13:E13)</f>
        <v>0</v>
      </c>
      <c r="G13" s="140">
        <f>+F23</f>
        <v>0</v>
      </c>
      <c r="H13" s="22"/>
      <c r="I13" s="560"/>
      <c r="J13" s="141"/>
      <c r="K13" s="140">
        <v>0</v>
      </c>
      <c r="L13" s="582"/>
      <c r="M13" s="560"/>
      <c r="N13" s="141"/>
    </row>
    <row r="14" spans="2:14">
      <c r="B14" s="138"/>
      <c r="C14" s="21"/>
      <c r="D14" s="22"/>
      <c r="E14" s="137"/>
      <c r="F14" s="139"/>
      <c r="G14" s="140"/>
      <c r="H14" s="22"/>
      <c r="I14" s="137"/>
      <c r="J14" s="141"/>
      <c r="K14" s="140"/>
      <c r="L14" s="22"/>
      <c r="M14" s="228"/>
      <c r="N14" s="141"/>
    </row>
    <row r="15" spans="2:14">
      <c r="B15" s="138"/>
      <c r="C15" s="210"/>
      <c r="D15" s="22"/>
      <c r="E15" s="137"/>
      <c r="F15" s="139"/>
      <c r="G15" s="140"/>
      <c r="H15" s="22"/>
      <c r="I15" s="137"/>
      <c r="J15" s="141"/>
      <c r="K15" s="140"/>
      <c r="L15" s="22"/>
      <c r="M15" s="228"/>
      <c r="N15" s="141"/>
    </row>
    <row r="16" spans="2:14">
      <c r="B16" s="138"/>
      <c r="C16" s="210"/>
      <c r="D16" s="22"/>
      <c r="E16" s="137"/>
      <c r="F16" s="139"/>
      <c r="G16" s="140"/>
      <c r="H16" s="22"/>
      <c r="I16" s="137"/>
      <c r="J16" s="141"/>
      <c r="K16" s="142"/>
      <c r="L16" s="148"/>
      <c r="M16" s="228"/>
      <c r="N16" s="141"/>
    </row>
    <row r="17" spans="2:14">
      <c r="B17" s="138"/>
      <c r="C17" s="210"/>
      <c r="D17" s="22"/>
      <c r="E17" s="137"/>
      <c r="F17" s="139"/>
      <c r="G17" s="140"/>
      <c r="H17" s="22"/>
      <c r="I17" s="137"/>
      <c r="J17" s="141"/>
      <c r="K17" s="142"/>
      <c r="L17" s="148"/>
      <c r="M17" s="228"/>
      <c r="N17" s="141"/>
    </row>
    <row r="18" spans="2:14">
      <c r="B18" s="138"/>
      <c r="C18" s="210"/>
      <c r="D18" s="22"/>
      <c r="E18" s="137"/>
      <c r="F18" s="139"/>
      <c r="G18" s="140"/>
      <c r="H18" s="22"/>
      <c r="I18" s="137"/>
      <c r="J18" s="141"/>
      <c r="K18" s="142"/>
      <c r="L18" s="148"/>
      <c r="M18" s="228"/>
      <c r="N18" s="141"/>
    </row>
    <row r="19" spans="2:14">
      <c r="B19" s="138"/>
      <c r="C19" s="210"/>
      <c r="D19" s="22"/>
      <c r="E19" s="137"/>
      <c r="F19" s="139"/>
      <c r="G19" s="140"/>
      <c r="H19" s="22"/>
      <c r="I19" s="137"/>
      <c r="J19" s="141"/>
      <c r="K19" s="142"/>
      <c r="L19" s="148"/>
      <c r="M19" s="228"/>
      <c r="N19" s="141"/>
    </row>
    <row r="20" spans="2:14">
      <c r="B20" s="138"/>
      <c r="C20" s="210"/>
      <c r="D20" s="22"/>
      <c r="E20" s="137"/>
      <c r="F20" s="139"/>
      <c r="G20" s="140"/>
      <c r="H20" s="22"/>
      <c r="I20" s="137"/>
      <c r="J20" s="141"/>
      <c r="K20" s="142"/>
      <c r="L20" s="148"/>
      <c r="M20" s="228"/>
      <c r="N20" s="141"/>
    </row>
    <row r="21" spans="2:14">
      <c r="B21" s="138"/>
      <c r="C21" s="210"/>
      <c r="D21" s="22"/>
      <c r="E21" s="137"/>
      <c r="F21" s="139"/>
      <c r="G21" s="140"/>
      <c r="H21" s="22"/>
      <c r="I21" s="137"/>
      <c r="J21" s="141"/>
      <c r="K21" s="140"/>
      <c r="L21" s="137"/>
      <c r="M21" s="228"/>
      <c r="N21" s="141"/>
    </row>
    <row r="22" spans="2:14">
      <c r="B22" s="143"/>
      <c r="C22" s="143"/>
      <c r="D22" s="144"/>
      <c r="E22" s="145"/>
      <c r="F22" s="139"/>
      <c r="G22" s="146"/>
      <c r="H22" s="144"/>
      <c r="I22" s="145"/>
      <c r="J22" s="141"/>
      <c r="K22" s="142"/>
      <c r="L22" s="148"/>
      <c r="M22" s="228"/>
      <c r="N22" s="141"/>
    </row>
    <row r="23" spans="2:14" ht="13.15" thickBot="1">
      <c r="B23" s="149"/>
      <c r="C23" s="149" t="s">
        <v>160</v>
      </c>
      <c r="D23" s="150">
        <f>SUM(D8:D22)</f>
        <v>0</v>
      </c>
      <c r="E23" s="150">
        <f>SUM(E8:E22)</f>
        <v>0</v>
      </c>
      <c r="F23" s="152">
        <f>SUM(D23:E23)</f>
        <v>0</v>
      </c>
      <c r="G23" s="153">
        <f>SUM(G8:G22)</f>
        <v>0</v>
      </c>
      <c r="H23" s="150">
        <f>SUM(H13:H22)</f>
        <v>0</v>
      </c>
      <c r="I23" s="151">
        <f>SUM(I8:I22)</f>
        <v>0</v>
      </c>
      <c r="J23" s="244">
        <f>H23-I23</f>
        <v>0</v>
      </c>
      <c r="K23" s="153">
        <f>SUM(K13:K22)</f>
        <v>0</v>
      </c>
      <c r="L23" s="151">
        <f>SUM(L13:L22)</f>
        <v>0</v>
      </c>
      <c r="M23" s="151">
        <f>SUM(M13:M22)</f>
        <v>0</v>
      </c>
      <c r="N23" s="154">
        <f>K23-M23</f>
        <v>0</v>
      </c>
    </row>
    <row r="24" spans="2:14" ht="13.15" thickTop="1"/>
    <row r="25" spans="2:14">
      <c r="I25" s="156"/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95" orientation="landscape" r:id="rId1"/>
  <headerFooter alignWithMargins="0"/>
  <ignoredErrors>
    <ignoredError sqref="H23 F23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3:N25"/>
  <sheetViews>
    <sheetView zoomScale="75" zoomScaleNormal="75" workbookViewId="0">
      <selection activeCell="I13" sqref="I13"/>
    </sheetView>
  </sheetViews>
  <sheetFormatPr defaultColWidth="9.1328125" defaultRowHeight="12.75"/>
  <cols>
    <col min="2" max="2" width="11.46484375" customWidth="1"/>
    <col min="3" max="3" width="28.46484375" bestFit="1" customWidth="1"/>
    <col min="4" max="4" width="6.1328125" bestFit="1" customWidth="1"/>
    <col min="5" max="5" width="8.46484375" bestFit="1" customWidth="1"/>
    <col min="6" max="6" width="8" bestFit="1" customWidth="1"/>
    <col min="7" max="7" width="9.46484375" bestFit="1" customWidth="1"/>
    <col min="8" max="8" width="7.796875" bestFit="1" customWidth="1"/>
    <col min="9" max="9" width="7.1328125" bestFit="1" customWidth="1"/>
    <col min="10" max="10" width="9.33203125" bestFit="1" customWidth="1"/>
    <col min="11" max="11" width="6.1328125" bestFit="1" customWidth="1"/>
    <col min="12" max="12" width="8.46484375" bestFit="1" customWidth="1"/>
    <col min="13" max="13" width="6.46484375" bestFit="1" customWidth="1"/>
  </cols>
  <sheetData>
    <row r="3" spans="2:14" ht="13.15" thickBot="1"/>
    <row r="4" spans="2:14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5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  <c r="K5" s="830" t="s">
        <v>175</v>
      </c>
      <c r="L5" s="831"/>
      <c r="M5" s="831"/>
      <c r="N5" s="832"/>
    </row>
    <row r="6" spans="2:14" s="199" customFormat="1" ht="13.15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189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>
      <c r="B13" s="21" t="s">
        <v>63</v>
      </c>
      <c r="C13" s="21" t="s">
        <v>64</v>
      </c>
      <c r="D13" s="22">
        <f>Uscite!E30</f>
        <v>0</v>
      </c>
      <c r="E13" s="560"/>
      <c r="F13" s="139">
        <f>SUM(D13:E13)</f>
        <v>0</v>
      </c>
      <c r="G13" s="140">
        <f>+F24</f>
        <v>0</v>
      </c>
      <c r="H13" s="22">
        <f>+G13</f>
        <v>0</v>
      </c>
      <c r="I13" s="560"/>
      <c r="J13" s="141"/>
      <c r="K13" s="140">
        <v>0</v>
      </c>
      <c r="L13" s="582"/>
      <c r="M13" s="137"/>
      <c r="N13" s="141"/>
    </row>
    <row r="14" spans="2:14">
      <c r="B14" s="138"/>
      <c r="C14" s="210"/>
      <c r="D14" s="22"/>
      <c r="E14" s="137"/>
      <c r="F14" s="139"/>
      <c r="G14" s="140"/>
      <c r="I14" s="137"/>
      <c r="J14" s="141"/>
      <c r="K14" s="140"/>
      <c r="L14" s="22"/>
      <c r="M14" s="228"/>
      <c r="N14" s="141"/>
    </row>
    <row r="15" spans="2:14">
      <c r="B15" s="138"/>
      <c r="C15" s="210"/>
      <c r="D15" s="22"/>
      <c r="E15" s="137"/>
      <c r="F15" s="139"/>
      <c r="G15" s="140"/>
      <c r="H15" s="22"/>
      <c r="I15" s="137"/>
      <c r="J15" s="141"/>
      <c r="K15" s="140"/>
      <c r="L15" s="22"/>
      <c r="M15" s="228"/>
      <c r="N15" s="141"/>
    </row>
    <row r="16" spans="2:14">
      <c r="B16" s="138"/>
      <c r="C16" s="210"/>
      <c r="D16" s="22"/>
      <c r="E16" s="137"/>
      <c r="F16" s="139"/>
      <c r="G16" s="140"/>
      <c r="H16" s="22"/>
      <c r="I16" s="137"/>
      <c r="J16" s="141"/>
      <c r="K16" s="140"/>
      <c r="L16" s="22"/>
      <c r="M16" s="228"/>
      <c r="N16" s="141"/>
    </row>
    <row r="17" spans="2:14">
      <c r="B17" s="138"/>
      <c r="C17" s="210"/>
      <c r="D17" s="22"/>
      <c r="E17" s="137"/>
      <c r="F17" s="139"/>
      <c r="G17" s="140"/>
      <c r="H17" s="22"/>
      <c r="I17" s="137"/>
      <c r="J17" s="141"/>
      <c r="K17" s="140"/>
      <c r="L17" s="137"/>
      <c r="M17" s="228"/>
      <c r="N17" s="141"/>
    </row>
    <row r="18" spans="2:14">
      <c r="B18" s="138"/>
      <c r="C18" s="210"/>
      <c r="D18" s="22"/>
      <c r="E18" s="137"/>
      <c r="F18" s="139"/>
      <c r="G18" s="140"/>
      <c r="H18" s="22"/>
      <c r="I18" s="137"/>
      <c r="J18" s="141"/>
      <c r="K18" s="140"/>
      <c r="L18" s="137"/>
      <c r="M18" s="228"/>
      <c r="N18" s="141"/>
    </row>
    <row r="19" spans="2:14">
      <c r="B19" s="138"/>
      <c r="C19" s="210"/>
      <c r="D19" s="22"/>
      <c r="E19" s="137"/>
      <c r="F19" s="139"/>
      <c r="G19" s="140"/>
      <c r="H19" s="22"/>
      <c r="I19" s="137"/>
      <c r="J19" s="141"/>
      <c r="K19" s="142"/>
      <c r="L19" s="148"/>
      <c r="M19" s="228"/>
      <c r="N19" s="141"/>
    </row>
    <row r="20" spans="2:14">
      <c r="B20" s="138"/>
      <c r="C20" s="210"/>
      <c r="D20" s="22"/>
      <c r="E20" s="137"/>
      <c r="F20" s="139"/>
      <c r="G20" s="140"/>
      <c r="H20" s="22"/>
      <c r="I20" s="137"/>
      <c r="J20" s="141"/>
      <c r="K20" s="142"/>
      <c r="L20" s="148"/>
      <c r="M20" s="228"/>
      <c r="N20" s="141"/>
    </row>
    <row r="21" spans="2:14">
      <c r="B21" s="138"/>
      <c r="C21" s="210"/>
      <c r="D21" s="22"/>
      <c r="E21" s="137"/>
      <c r="F21" s="139"/>
      <c r="G21" s="140"/>
      <c r="H21" s="22"/>
      <c r="I21" s="137"/>
      <c r="J21" s="141"/>
      <c r="K21" s="142"/>
      <c r="L21" s="148"/>
      <c r="M21" s="228"/>
      <c r="N21" s="141"/>
    </row>
    <row r="22" spans="2:14">
      <c r="B22" s="138"/>
      <c r="C22" s="210"/>
      <c r="D22" s="22"/>
      <c r="E22" s="137"/>
      <c r="F22" s="139"/>
      <c r="G22" s="140"/>
      <c r="H22" s="22"/>
      <c r="I22" s="137"/>
      <c r="J22" s="141"/>
      <c r="K22" s="140"/>
      <c r="L22" s="137"/>
      <c r="M22" s="228"/>
      <c r="N22" s="141"/>
    </row>
    <row r="23" spans="2:14">
      <c r="B23" s="143"/>
      <c r="C23" s="143"/>
      <c r="D23" s="144"/>
      <c r="E23" s="145"/>
      <c r="F23" s="139"/>
      <c r="G23" s="146"/>
      <c r="H23" s="144"/>
      <c r="I23" s="145"/>
      <c r="J23" s="141"/>
      <c r="K23" s="142"/>
      <c r="L23" s="148"/>
      <c r="M23" s="228"/>
      <c r="N23" s="141"/>
    </row>
    <row r="24" spans="2:14" ht="13.15" thickBot="1">
      <c r="B24" s="149"/>
      <c r="C24" s="149" t="s">
        <v>160</v>
      </c>
      <c r="D24" s="150">
        <f>SUM(D8:D23)</f>
        <v>0</v>
      </c>
      <c r="E24" s="150">
        <f>SUM(E8:E23)</f>
        <v>0</v>
      </c>
      <c r="F24" s="152">
        <f>SUM(D24:E24)</f>
        <v>0</v>
      </c>
      <c r="G24" s="153">
        <f>SUM(G8:G23)</f>
        <v>0</v>
      </c>
      <c r="H24" s="150">
        <f>SUM(H13:H23)</f>
        <v>0</v>
      </c>
      <c r="I24" s="151">
        <f>SUM(I8:I23)</f>
        <v>0</v>
      </c>
      <c r="J24" s="154">
        <f>+H24-I24</f>
        <v>0</v>
      </c>
      <c r="K24" s="153">
        <f>SUM(K13:K23)</f>
        <v>0</v>
      </c>
      <c r="L24" s="151">
        <f>SUM(L13:L23)</f>
        <v>0</v>
      </c>
      <c r="M24" s="151">
        <f>SUM(M13:M23)</f>
        <v>0</v>
      </c>
      <c r="N24" s="154">
        <f>+K24+L24+M24</f>
        <v>0</v>
      </c>
    </row>
    <row r="25" spans="2:14" ht="13.15" thickTop="1"/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  <ignoredErrors>
    <ignoredError sqref="H24 F24" 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3:N25"/>
  <sheetViews>
    <sheetView zoomScale="75" zoomScaleNormal="75" workbookViewId="0">
      <selection activeCell="I14" sqref="I14"/>
    </sheetView>
  </sheetViews>
  <sheetFormatPr defaultColWidth="9.1328125" defaultRowHeight="12.75"/>
  <cols>
    <col min="1" max="1" width="9.1328125" style="98"/>
    <col min="2" max="2" width="10.6640625" style="98" customWidth="1"/>
    <col min="3" max="3" width="28.46484375" style="98" bestFit="1" customWidth="1"/>
    <col min="4" max="4" width="6.796875" style="98" bestFit="1" customWidth="1"/>
    <col min="5" max="5" width="8.46484375" style="98" bestFit="1" customWidth="1"/>
    <col min="6" max="6" width="8" style="98" bestFit="1" customWidth="1"/>
    <col min="7" max="7" width="9.46484375" style="98" bestFit="1" customWidth="1"/>
    <col min="8" max="8" width="7.796875" style="98" bestFit="1" customWidth="1"/>
    <col min="9" max="9" width="6.46484375" style="98" bestFit="1" customWidth="1"/>
    <col min="10" max="10" width="9.1328125" style="98" bestFit="1"/>
    <col min="11" max="11" width="6.1328125" style="98" bestFit="1" customWidth="1"/>
    <col min="12" max="12" width="8.46484375" style="98" bestFit="1" customWidth="1"/>
    <col min="13" max="13" width="6.46484375" style="98" bestFit="1" customWidth="1"/>
    <col min="14" max="16384" width="9.1328125" style="98"/>
  </cols>
  <sheetData>
    <row r="3" spans="2:14" ht="13.15" thickBot="1"/>
    <row r="4" spans="2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2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2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187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2:14" s="105" customFormat="1">
      <c r="B9" s="106"/>
      <c r="C9" s="106"/>
      <c r="D9" s="112"/>
      <c r="E9" s="113"/>
      <c r="F9" s="114"/>
      <c r="G9" s="115"/>
      <c r="H9" s="112"/>
      <c r="I9" s="113"/>
      <c r="J9" s="116"/>
      <c r="K9" s="122"/>
      <c r="L9" s="119"/>
      <c r="M9" s="120"/>
      <c r="N9" s="123"/>
    </row>
    <row r="10" spans="2:14" ht="13.15">
      <c r="B10" s="117"/>
      <c r="C10" s="118" t="s">
        <v>178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2:14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485"/>
      <c r="N11" s="123"/>
    </row>
    <row r="12" spans="2:14" ht="13.15">
      <c r="B12" s="117"/>
      <c r="C12" s="118" t="s">
        <v>67</v>
      </c>
      <c r="D12" s="119"/>
      <c r="E12" s="120"/>
      <c r="F12" s="121"/>
      <c r="G12" s="122"/>
      <c r="H12" s="119"/>
      <c r="I12" s="120"/>
      <c r="J12" s="123"/>
      <c r="K12" s="122"/>
      <c r="L12" s="119"/>
      <c r="M12" s="485"/>
      <c r="N12" s="123"/>
    </row>
    <row r="13" spans="2:14">
      <c r="B13" s="117" t="s">
        <v>68</v>
      </c>
      <c r="C13" s="117" t="s">
        <v>69</v>
      </c>
      <c r="D13" s="119">
        <f>Uscite!E35</f>
        <v>0</v>
      </c>
      <c r="E13" s="560">
        <v>0</v>
      </c>
      <c r="F13" s="121">
        <f>SUM(D13:E13)</f>
        <v>0</v>
      </c>
      <c r="G13" s="122">
        <f>+F23</f>
        <v>0</v>
      </c>
      <c r="H13" s="119">
        <f>G13</f>
        <v>0</v>
      </c>
      <c r="I13" s="554">
        <v>0</v>
      </c>
      <c r="J13" s="123"/>
      <c r="K13" s="122"/>
      <c r="L13" s="119"/>
      <c r="M13" s="485">
        <v>0</v>
      </c>
      <c r="N13" s="123">
        <f>+N12+L13-M13</f>
        <v>0</v>
      </c>
    </row>
    <row r="14" spans="2:14">
      <c r="B14" s="124"/>
      <c r="C14" s="117"/>
      <c r="D14" s="119"/>
      <c r="E14" s="120"/>
      <c r="F14" s="121"/>
      <c r="G14" s="122"/>
      <c r="H14" s="119"/>
      <c r="I14" s="485"/>
      <c r="J14" s="123"/>
      <c r="K14" s="122"/>
      <c r="L14" s="119"/>
      <c r="M14" s="485"/>
      <c r="N14" s="123"/>
    </row>
    <row r="15" spans="2:14">
      <c r="B15" s="124"/>
      <c r="C15" s="117"/>
      <c r="D15" s="119"/>
      <c r="E15" s="120"/>
      <c r="F15" s="121"/>
      <c r="G15" s="122"/>
      <c r="H15" s="119"/>
      <c r="I15" s="485"/>
      <c r="J15" s="123"/>
      <c r="K15" s="122"/>
      <c r="L15" s="119"/>
      <c r="M15" s="485"/>
      <c r="N15" s="123"/>
    </row>
    <row r="16" spans="2:14">
      <c r="B16" s="124"/>
      <c r="C16" s="117"/>
      <c r="D16" s="119"/>
      <c r="E16" s="120"/>
      <c r="F16" s="121"/>
      <c r="G16" s="122"/>
      <c r="H16" s="119"/>
      <c r="I16" s="485"/>
      <c r="J16" s="123"/>
      <c r="K16" s="122"/>
      <c r="L16" s="119"/>
      <c r="M16" s="485"/>
      <c r="N16" s="123"/>
    </row>
    <row r="17" spans="2:14">
      <c r="B17" s="124"/>
      <c r="C17" s="117"/>
      <c r="D17" s="119"/>
      <c r="E17" s="120"/>
      <c r="F17" s="121"/>
      <c r="G17" s="122"/>
      <c r="H17" s="119"/>
      <c r="I17" s="485"/>
      <c r="J17" s="123"/>
      <c r="K17" s="122"/>
      <c r="L17" s="119"/>
      <c r="M17" s="485"/>
      <c r="N17" s="123"/>
    </row>
    <row r="18" spans="2:14">
      <c r="B18" s="124"/>
      <c r="C18" s="117"/>
      <c r="D18" s="119"/>
      <c r="E18" s="120"/>
      <c r="F18" s="121"/>
      <c r="G18" s="122"/>
      <c r="H18" s="119"/>
      <c r="I18" s="485"/>
      <c r="J18" s="123"/>
      <c r="K18" s="122"/>
      <c r="L18" s="119"/>
      <c r="M18" s="485"/>
      <c r="N18" s="123"/>
    </row>
    <row r="19" spans="2:14">
      <c r="B19" s="124"/>
      <c r="C19" s="117"/>
      <c r="D19" s="119"/>
      <c r="E19" s="120"/>
      <c r="F19" s="121"/>
      <c r="G19" s="122"/>
      <c r="H19" s="119"/>
      <c r="I19" s="485"/>
      <c r="J19" s="123"/>
      <c r="K19" s="122"/>
      <c r="L19" s="119"/>
      <c r="M19" s="485"/>
      <c r="N19" s="123"/>
    </row>
    <row r="20" spans="2:14">
      <c r="B20" s="124"/>
      <c r="C20" s="117"/>
      <c r="D20" s="119"/>
      <c r="E20" s="120"/>
      <c r="F20" s="121"/>
      <c r="G20" s="122"/>
      <c r="H20" s="119"/>
      <c r="I20" s="485"/>
      <c r="J20" s="123"/>
      <c r="K20" s="122"/>
      <c r="L20" s="119"/>
      <c r="M20" s="485"/>
      <c r="N20" s="123"/>
    </row>
    <row r="21" spans="2:14">
      <c r="B21" s="124"/>
      <c r="C21" s="117"/>
      <c r="D21" s="119"/>
      <c r="E21" s="120"/>
      <c r="F21" s="121"/>
      <c r="G21" s="122"/>
      <c r="H21" s="119"/>
      <c r="I21" s="485"/>
      <c r="J21" s="123"/>
      <c r="K21" s="122"/>
      <c r="L21" s="119"/>
      <c r="M21" s="485"/>
      <c r="N21" s="123"/>
    </row>
    <row r="22" spans="2:14">
      <c r="B22" s="125"/>
      <c r="C22" s="125"/>
      <c r="D22" s="126"/>
      <c r="E22" s="127"/>
      <c r="F22" s="127"/>
      <c r="G22" s="128"/>
      <c r="H22" s="126"/>
      <c r="I22" s="127"/>
      <c r="J22" s="129"/>
      <c r="K22" s="128"/>
      <c r="L22" s="126"/>
      <c r="M22" s="486"/>
      <c r="N22" s="123"/>
    </row>
    <row r="23" spans="2:14" ht="13.15" thickBot="1">
      <c r="B23" s="130"/>
      <c r="C23" s="130" t="s">
        <v>160</v>
      </c>
      <c r="D23" s="131">
        <f>SUM(D8:D22)</f>
        <v>0</v>
      </c>
      <c r="E23" s="131">
        <f>SUM(E8:E22)</f>
        <v>0</v>
      </c>
      <c r="F23" s="135">
        <f>SUM(D23:E23)</f>
        <v>0</v>
      </c>
      <c r="G23" s="133">
        <f>SUM(G8:G22)</f>
        <v>0</v>
      </c>
      <c r="H23" s="131">
        <f>SUM(H13:H22)</f>
        <v>0</v>
      </c>
      <c r="I23" s="132">
        <f>SUM(I8:I22)</f>
        <v>0</v>
      </c>
      <c r="J23" s="134">
        <f>H23-I23</f>
        <v>0</v>
      </c>
      <c r="K23" s="133">
        <f>SUM(K8:K22)</f>
        <v>0</v>
      </c>
      <c r="L23" s="132">
        <f>SUM(L8:L22)</f>
        <v>0</v>
      </c>
      <c r="M23" s="132">
        <f>SUM(M8:M22)</f>
        <v>0</v>
      </c>
      <c r="N23" s="134">
        <f>+K23+L23-M23</f>
        <v>0</v>
      </c>
    </row>
    <row r="24" spans="2:14" ht="13.15" thickTop="1"/>
    <row r="25" spans="2:14">
      <c r="I25" s="136"/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  <ignoredErrors>
    <ignoredError sqref="E23:J23" 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3:N30"/>
  <sheetViews>
    <sheetView zoomScale="75" zoomScaleNormal="75" workbookViewId="0">
      <selection activeCell="E14" sqref="E14"/>
    </sheetView>
  </sheetViews>
  <sheetFormatPr defaultColWidth="9.1328125" defaultRowHeight="12.75"/>
  <cols>
    <col min="1" max="1" width="9.1328125" style="98"/>
    <col min="2" max="2" width="12.33203125" style="98" bestFit="1" customWidth="1"/>
    <col min="3" max="3" width="43" style="98" bestFit="1" customWidth="1"/>
    <col min="4" max="5" width="11.19921875" style="98" bestFit="1" customWidth="1"/>
    <col min="6" max="9" width="9.53125" style="98" bestFit="1" customWidth="1"/>
    <col min="10" max="10" width="13" style="98" customWidth="1"/>
    <col min="11" max="11" width="9.53125" style="98" bestFit="1" customWidth="1"/>
    <col min="12" max="12" width="8.53125" style="98" bestFit="1" customWidth="1"/>
    <col min="13" max="13" width="9.46484375" style="98" customWidth="1"/>
    <col min="14" max="16384" width="9.1328125" style="98"/>
  </cols>
  <sheetData>
    <row r="3" spans="2:14" ht="13.15" thickBot="1"/>
    <row r="4" spans="2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2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2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187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2:14" s="105" customFormat="1" ht="10.15">
      <c r="B9" s="106"/>
      <c r="C9" s="106"/>
      <c r="D9" s="112"/>
      <c r="E9" s="113"/>
      <c r="F9" s="114"/>
      <c r="G9" s="115"/>
      <c r="H9" s="112"/>
      <c r="I9" s="113"/>
      <c r="J9" s="116"/>
      <c r="K9" s="115"/>
      <c r="L9" s="112"/>
      <c r="M9" s="113"/>
      <c r="N9" s="116"/>
    </row>
    <row r="10" spans="2:14" ht="13.15">
      <c r="B10" s="117"/>
      <c r="C10" s="118" t="s">
        <v>178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2:14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2:14" ht="13.15">
      <c r="B12" s="117"/>
      <c r="C12" s="118" t="s">
        <v>67</v>
      </c>
      <c r="D12" s="119"/>
      <c r="E12" s="120"/>
      <c r="F12" s="121"/>
      <c r="G12" s="122"/>
      <c r="H12" s="119"/>
      <c r="I12" s="120"/>
      <c r="J12" s="123"/>
      <c r="K12" s="122"/>
      <c r="L12" s="119"/>
      <c r="M12" s="120"/>
      <c r="N12" s="123"/>
    </row>
    <row r="13" spans="2:14" ht="13.15" thickBot="1">
      <c r="B13" s="117" t="s">
        <v>70</v>
      </c>
      <c r="C13" s="117" t="s">
        <v>71</v>
      </c>
      <c r="D13" s="660">
        <f>Uscite!E36</f>
        <v>1045.48</v>
      </c>
      <c r="E13" s="698">
        <v>-30.44</v>
      </c>
      <c r="F13" s="661">
        <f>SUM(D13:E13)</f>
        <v>1015.04</v>
      </c>
      <c r="G13" s="662">
        <f>+F23</f>
        <v>1015.04</v>
      </c>
      <c r="H13" s="660">
        <f>+G13</f>
        <v>1015.04</v>
      </c>
      <c r="I13" s="699">
        <v>1015.04</v>
      </c>
      <c r="J13" s="702">
        <f>G13-I13</f>
        <v>0</v>
      </c>
      <c r="K13" s="662">
        <f>+'RF - Uscite'!K34</f>
        <v>0</v>
      </c>
      <c r="L13" s="658">
        <v>0</v>
      </c>
      <c r="M13" s="659">
        <v>0</v>
      </c>
      <c r="N13" s="123"/>
    </row>
    <row r="14" spans="2:14" s="296" customFormat="1" ht="13.15" thickTop="1">
      <c r="B14" s="284"/>
      <c r="C14" s="291"/>
      <c r="D14" s="286"/>
      <c r="E14" s="287"/>
      <c r="F14" s="288"/>
      <c r="G14" s="289"/>
      <c r="H14" s="286"/>
      <c r="J14" s="290"/>
      <c r="K14" s="289"/>
      <c r="L14" s="286"/>
      <c r="M14" s="487"/>
      <c r="N14" s="290"/>
    </row>
    <row r="15" spans="2:14" s="296" customFormat="1">
      <c r="B15" s="284"/>
      <c r="C15" s="285"/>
      <c r="D15" s="286"/>
      <c r="E15" s="287"/>
      <c r="F15" s="288"/>
      <c r="G15" s="289"/>
      <c r="H15" s="286"/>
      <c r="I15" s="487"/>
      <c r="J15" s="290"/>
      <c r="K15" s="289"/>
      <c r="L15" s="286"/>
      <c r="M15" s="487"/>
      <c r="N15" s="290"/>
    </row>
    <row r="16" spans="2:14" s="296" customFormat="1">
      <c r="B16" s="284"/>
      <c r="C16" s="285"/>
      <c r="D16" s="286"/>
      <c r="E16" s="287"/>
      <c r="F16" s="288"/>
      <c r="G16" s="289"/>
      <c r="H16" s="286"/>
      <c r="I16" s="487"/>
      <c r="J16" s="290"/>
      <c r="K16" s="289"/>
      <c r="L16" s="286"/>
      <c r="M16" s="487"/>
      <c r="N16" s="290"/>
    </row>
    <row r="17" spans="2:14" s="296" customFormat="1">
      <c r="B17" s="284"/>
      <c r="C17" s="285"/>
      <c r="D17" s="286"/>
      <c r="E17" s="287"/>
      <c r="F17" s="288"/>
      <c r="G17" s="289"/>
      <c r="H17" s="286"/>
      <c r="I17" s="487"/>
      <c r="J17" s="290"/>
      <c r="K17" s="289"/>
      <c r="L17" s="286"/>
      <c r="M17" s="487"/>
      <c r="N17" s="290"/>
    </row>
    <row r="18" spans="2:14" s="296" customFormat="1">
      <c r="B18" s="284"/>
      <c r="C18" s="285"/>
      <c r="D18" s="286"/>
      <c r="E18" s="287"/>
      <c r="F18" s="288"/>
      <c r="G18" s="289"/>
      <c r="H18" s="286"/>
      <c r="I18" s="487"/>
      <c r="J18" s="290"/>
      <c r="K18" s="289"/>
      <c r="L18" s="286"/>
      <c r="M18" s="487"/>
      <c r="N18" s="290"/>
    </row>
    <row r="19" spans="2:14" s="296" customFormat="1">
      <c r="B19" s="284"/>
      <c r="C19" s="285"/>
      <c r="D19" s="286"/>
      <c r="E19" s="287"/>
      <c r="F19" s="288"/>
      <c r="G19" s="289"/>
      <c r="H19" s="286"/>
      <c r="I19" s="487"/>
      <c r="J19" s="290"/>
      <c r="K19" s="289"/>
      <c r="L19" s="286"/>
      <c r="M19" s="487"/>
      <c r="N19" s="290"/>
    </row>
    <row r="20" spans="2:14" s="296" customFormat="1">
      <c r="B20" s="284"/>
      <c r="C20" s="285"/>
      <c r="D20" s="286"/>
      <c r="E20" s="287"/>
      <c r="F20" s="288"/>
      <c r="G20" s="289"/>
      <c r="H20" s="286"/>
      <c r="I20" s="487"/>
      <c r="J20" s="290"/>
      <c r="K20" s="289"/>
      <c r="L20" s="286"/>
      <c r="M20" s="487"/>
      <c r="N20" s="290"/>
    </row>
    <row r="21" spans="2:14" s="296" customFormat="1">
      <c r="B21" s="284"/>
      <c r="C21" s="285"/>
      <c r="D21" s="286"/>
      <c r="E21" s="287"/>
      <c r="F21" s="288"/>
      <c r="G21" s="289"/>
      <c r="H21" s="286"/>
      <c r="I21" s="487"/>
      <c r="J21" s="290"/>
      <c r="K21" s="289"/>
      <c r="L21" s="286"/>
      <c r="M21" s="487"/>
      <c r="N21" s="290"/>
    </row>
    <row r="22" spans="2:14" s="296" customFormat="1">
      <c r="B22" s="292"/>
      <c r="C22" s="297" t="s">
        <v>169</v>
      </c>
      <c r="D22" s="293"/>
      <c r="E22" s="294"/>
      <c r="F22" s="294"/>
      <c r="G22" s="295"/>
      <c r="H22" s="293"/>
      <c r="I22" s="487"/>
      <c r="J22" s="290"/>
      <c r="K22" s="295"/>
      <c r="L22" s="293"/>
      <c r="M22" s="488"/>
      <c r="N22" s="290"/>
    </row>
    <row r="23" spans="2:14" s="296" customFormat="1" ht="13.15" thickBot="1">
      <c r="B23" s="299"/>
      <c r="C23" s="299" t="s">
        <v>160</v>
      </c>
      <c r="D23" s="300">
        <f>SUM(D8:D22)</f>
        <v>1045.48</v>
      </c>
      <c r="E23" s="580">
        <f>SUM(E8:E22)</f>
        <v>-30.44</v>
      </c>
      <c r="F23" s="301">
        <f>SUM(F13:F21)</f>
        <v>1015.04</v>
      </c>
      <c r="G23" s="302">
        <f>SUM(G13:G22)</f>
        <v>1015.04</v>
      </c>
      <c r="H23" s="302">
        <f>SUM(H13:H22)</f>
        <v>1015.04</v>
      </c>
      <c r="I23" s="580">
        <f>SUM(I8:I22)</f>
        <v>1015.04</v>
      </c>
      <c r="J23" s="580">
        <f>SUM(J8:J22)</f>
        <v>0</v>
      </c>
      <c r="K23" s="586">
        <f>SUM(K8:K22)</f>
        <v>0</v>
      </c>
      <c r="L23" s="580">
        <f>L13</f>
        <v>0</v>
      </c>
      <c r="M23" s="300">
        <f>SUM(M8:M22)</f>
        <v>0</v>
      </c>
      <c r="N23" s="328">
        <f>+K23+L23-M23</f>
        <v>0</v>
      </c>
    </row>
    <row r="24" spans="2:14" s="296" customFormat="1" ht="13.15" thickTop="1"/>
    <row r="25" spans="2:14" s="296" customFormat="1" ht="13.8" customHeight="1">
      <c r="M25" s="298"/>
    </row>
    <row r="26" spans="2:14">
      <c r="B26" t="s">
        <v>236</v>
      </c>
      <c r="C26" t="s">
        <v>261</v>
      </c>
      <c r="D26" t="s">
        <v>262</v>
      </c>
      <c r="E26" t="s">
        <v>237</v>
      </c>
      <c r="F26" t="s">
        <v>238</v>
      </c>
      <c r="G26" t="s">
        <v>263</v>
      </c>
      <c r="H26" t="s">
        <v>264</v>
      </c>
    </row>
    <row r="27" spans="2:14">
      <c r="B27" s="741">
        <v>45601</v>
      </c>
      <c r="C27" t="s">
        <v>239</v>
      </c>
      <c r="D27" s="54">
        <v>-855.04</v>
      </c>
      <c r="E27" t="s">
        <v>317</v>
      </c>
      <c r="F27" t="s">
        <v>244</v>
      </c>
      <c r="G27" t="s">
        <v>70</v>
      </c>
      <c r="H27" t="s">
        <v>71</v>
      </c>
    </row>
    <row r="28" spans="2:14">
      <c r="B28" s="741">
        <v>45638</v>
      </c>
      <c r="C28" t="s">
        <v>239</v>
      </c>
      <c r="D28" s="54">
        <v>-160</v>
      </c>
      <c r="E28" t="s">
        <v>318</v>
      </c>
      <c r="F28" t="s">
        <v>245</v>
      </c>
      <c r="G28" t="s">
        <v>70</v>
      </c>
      <c r="H28" t="s">
        <v>71</v>
      </c>
    </row>
    <row r="30" spans="2:14">
      <c r="D30" s="743">
        <f>+D28+D27</f>
        <v>-1015.04</v>
      </c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90" orientation="landscape" r:id="rId1"/>
  <headerFooter alignWithMargins="0"/>
  <ignoredErrors>
    <ignoredError sqref="I23" formula="1"/>
  </ignoredErrors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3:O30"/>
  <sheetViews>
    <sheetView topLeftCell="A6" zoomScale="75" zoomScaleNormal="75" workbookViewId="0">
      <selection activeCell="I14" sqref="I14"/>
    </sheetView>
  </sheetViews>
  <sheetFormatPr defaultColWidth="9.1328125" defaultRowHeight="12.75"/>
  <cols>
    <col min="1" max="1" width="9.1328125" style="98"/>
    <col min="2" max="2" width="12.33203125" style="98" bestFit="1" customWidth="1"/>
    <col min="3" max="3" width="52.33203125" style="98" bestFit="1" customWidth="1"/>
    <col min="4" max="4" width="9.53125" style="98" bestFit="1" customWidth="1"/>
    <col min="5" max="5" width="8.46484375" style="98" bestFit="1" customWidth="1"/>
    <col min="6" max="6" width="8" style="98" bestFit="1" customWidth="1"/>
    <col min="7" max="7" width="9.46484375" style="98" bestFit="1" customWidth="1"/>
    <col min="8" max="8" width="7.796875" style="98" bestFit="1" customWidth="1"/>
    <col min="9" max="9" width="6.46484375" style="98" bestFit="1" customWidth="1"/>
    <col min="10" max="10" width="9.1328125" style="98" bestFit="1"/>
    <col min="11" max="11" width="6.1328125" style="98" bestFit="1" customWidth="1"/>
    <col min="12" max="12" width="8.46484375" style="98" bestFit="1" customWidth="1"/>
    <col min="13" max="13" width="6.46484375" style="98" bestFit="1" customWidth="1"/>
    <col min="14" max="16384" width="9.1328125" style="98"/>
  </cols>
  <sheetData>
    <row r="3" spans="1:15" ht="13.15" thickBot="1"/>
    <row r="4" spans="1:15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5"/>
      <c r="K4" s="821" t="s">
        <v>163</v>
      </c>
      <c r="L4" s="822"/>
      <c r="M4" s="822"/>
      <c r="N4" s="823"/>
    </row>
    <row r="5" spans="1:15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1:15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1:15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187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1:15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1:15" s="105" customFormat="1" ht="10.15">
      <c r="B9" s="106"/>
      <c r="C9" s="106"/>
      <c r="D9" s="112"/>
      <c r="E9" s="113"/>
      <c r="F9" s="114"/>
      <c r="G9" s="115"/>
      <c r="H9" s="112"/>
      <c r="I9" s="113"/>
      <c r="J9" s="116"/>
      <c r="K9" s="115"/>
      <c r="L9" s="112"/>
      <c r="M9" s="113"/>
      <c r="N9" s="116"/>
    </row>
    <row r="10" spans="1:15" ht="13.15">
      <c r="B10" s="117"/>
      <c r="C10" s="118" t="s">
        <v>178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1:15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1:15" ht="13.15">
      <c r="B12" s="117"/>
      <c r="C12" s="118" t="s">
        <v>190</v>
      </c>
      <c r="D12" s="119"/>
      <c r="E12"/>
      <c r="F12" s="121"/>
      <c r="G12" s="122"/>
      <c r="H12" s="119"/>
      <c r="I12" s="120"/>
      <c r="J12" s="123"/>
      <c r="K12" s="122"/>
      <c r="L12" s="119"/>
      <c r="M12" s="120"/>
      <c r="N12" s="123"/>
    </row>
    <row r="13" spans="1:15">
      <c r="B13" s="117" t="s">
        <v>72</v>
      </c>
      <c r="C13" s="230" t="s">
        <v>319</v>
      </c>
      <c r="D13" s="119">
        <f>Uscite!E37</f>
        <v>1134</v>
      </c>
      <c r="E13" s="575">
        <v>0</v>
      </c>
      <c r="F13" s="121">
        <f>SUM(D13:E13)</f>
        <v>1134</v>
      </c>
      <c r="G13" s="122">
        <f>+F23</f>
        <v>1134</v>
      </c>
      <c r="H13" s="22">
        <f>+G13</f>
        <v>1134</v>
      </c>
      <c r="I13" s="559">
        <v>1134</v>
      </c>
      <c r="J13" s="123"/>
      <c r="K13" s="122">
        <f>Uscite!D37</f>
        <v>0</v>
      </c>
      <c r="L13" s="582"/>
      <c r="M13" s="120"/>
      <c r="N13" s="123"/>
    </row>
    <row r="14" spans="1:15">
      <c r="A14"/>
      <c r="B14" s="157"/>
      <c r="C14" s="21"/>
      <c r="D14" s="22"/>
      <c r="E14"/>
      <c r="F14" s="139"/>
      <c r="G14" s="140"/>
      <c r="I14" s="137"/>
      <c r="J14" s="141"/>
      <c r="K14" s="140"/>
      <c r="L14" s="22"/>
      <c r="M14" s="228"/>
      <c r="N14" s="141"/>
      <c r="O14"/>
    </row>
    <row r="15" spans="1:15" s="296" customFormat="1">
      <c r="B15" s="284"/>
      <c r="C15" s="285"/>
      <c r="D15" s="286"/>
      <c r="F15" s="288"/>
      <c r="G15" s="289"/>
      <c r="H15" s="286"/>
      <c r="J15" s="290"/>
      <c r="K15" s="289"/>
      <c r="L15" s="286"/>
      <c r="M15" s="487"/>
      <c r="N15" s="290"/>
    </row>
    <row r="16" spans="1:15" s="296" customFormat="1">
      <c r="B16" s="284"/>
      <c r="C16" s="285"/>
      <c r="D16" s="286"/>
      <c r="F16" s="288"/>
      <c r="G16" s="289"/>
      <c r="H16" s="286"/>
      <c r="I16" s="487"/>
      <c r="J16" s="290"/>
      <c r="K16" s="289"/>
      <c r="L16" s="286"/>
      <c r="M16" s="487"/>
      <c r="N16" s="290"/>
    </row>
    <row r="17" spans="2:14" s="296" customFormat="1">
      <c r="B17" s="284"/>
      <c r="C17" s="285"/>
      <c r="D17" s="286"/>
      <c r="F17" s="288"/>
      <c r="G17" s="289"/>
      <c r="H17" s="286"/>
      <c r="I17" s="487"/>
      <c r="J17" s="290"/>
      <c r="K17" s="289"/>
      <c r="L17" s="286"/>
      <c r="M17" s="487"/>
      <c r="N17" s="290"/>
    </row>
    <row r="18" spans="2:14" s="296" customFormat="1">
      <c r="B18" s="284"/>
      <c r="C18" s="285"/>
      <c r="D18" s="286"/>
      <c r="F18" s="288"/>
      <c r="G18" s="289"/>
      <c r="H18" s="286"/>
      <c r="I18" s="487"/>
      <c r="J18" s="290"/>
      <c r="K18" s="289"/>
      <c r="L18" s="286"/>
      <c r="M18" s="487"/>
      <c r="N18" s="290"/>
    </row>
    <row r="19" spans="2:14" s="296" customFormat="1">
      <c r="B19" s="284"/>
      <c r="C19" s="285"/>
      <c r="D19" s="286"/>
      <c r="F19" s="288"/>
      <c r="G19" s="289"/>
      <c r="H19" s="286"/>
      <c r="I19" s="487"/>
      <c r="J19" s="290"/>
      <c r="K19" s="289"/>
      <c r="L19" s="286"/>
      <c r="M19" s="487"/>
      <c r="N19" s="290"/>
    </row>
    <row r="20" spans="2:14" s="296" customFormat="1">
      <c r="B20" s="284"/>
      <c r="C20" s="285"/>
      <c r="D20" s="286"/>
      <c r="F20" s="288"/>
      <c r="G20" s="289"/>
      <c r="H20" s="286"/>
      <c r="I20" s="487"/>
      <c r="J20" s="290"/>
      <c r="K20" s="289"/>
      <c r="L20" s="286"/>
      <c r="M20" s="487"/>
      <c r="N20" s="290"/>
    </row>
    <row r="21" spans="2:14" s="296" customFormat="1">
      <c r="B21" s="284"/>
      <c r="C21" s="285"/>
      <c r="D21" s="286"/>
      <c r="F21" s="288"/>
      <c r="G21" s="289"/>
      <c r="H21" s="286"/>
      <c r="I21" s="487"/>
      <c r="J21" s="290"/>
      <c r="K21" s="289"/>
      <c r="L21" s="286"/>
      <c r="M21" s="487"/>
      <c r="N21" s="290"/>
    </row>
    <row r="22" spans="2:14" s="296" customFormat="1">
      <c r="B22" s="291"/>
      <c r="C22" s="291"/>
      <c r="D22" s="286"/>
      <c r="F22" s="287"/>
      <c r="G22" s="289"/>
      <c r="H22" s="286"/>
      <c r="I22" s="287"/>
      <c r="J22" s="290"/>
      <c r="K22" s="289"/>
      <c r="L22" s="287"/>
      <c r="M22" s="287"/>
      <c r="N22" s="290"/>
    </row>
    <row r="23" spans="2:14">
      <c r="B23" s="489"/>
      <c r="C23" s="489" t="s">
        <v>160</v>
      </c>
      <c r="D23" s="490">
        <f>SUM(D8:D22)</f>
        <v>1134</v>
      </c>
      <c r="E23" s="491">
        <f>SUM(E8:E22)</f>
        <v>0</v>
      </c>
      <c r="F23" s="492">
        <f>SUM(D23:E23)</f>
        <v>1134</v>
      </c>
      <c r="G23" s="493">
        <f>SUM(G8:G22)</f>
        <v>1134</v>
      </c>
      <c r="H23" s="490">
        <f>SUM(H13:H15)</f>
        <v>1134</v>
      </c>
      <c r="I23" s="494">
        <f>SUM(I8:I22)</f>
        <v>1134</v>
      </c>
      <c r="J23" s="495">
        <f>G23-I23</f>
        <v>0</v>
      </c>
      <c r="K23" s="493">
        <f>SUM(K13:K22)</f>
        <v>0</v>
      </c>
      <c r="L23" s="493">
        <f>SUM(L13:L22)</f>
        <v>0</v>
      </c>
      <c r="M23" s="493">
        <f>SUM(M13:M22)</f>
        <v>0</v>
      </c>
      <c r="N23" s="495">
        <f>+K23+L23-M23</f>
        <v>0</v>
      </c>
    </row>
    <row r="26" spans="2:14">
      <c r="B26" t="s">
        <v>236</v>
      </c>
      <c r="C26" t="s">
        <v>261</v>
      </c>
      <c r="D26" t="s">
        <v>262</v>
      </c>
      <c r="E26" t="s">
        <v>237</v>
      </c>
      <c r="F26" t="s">
        <v>238</v>
      </c>
      <c r="G26" t="s">
        <v>263</v>
      </c>
      <c r="H26" t="s">
        <v>264</v>
      </c>
    </row>
    <row r="27" spans="2:14">
      <c r="B27" s="741">
        <v>45611</v>
      </c>
      <c r="C27" t="s">
        <v>239</v>
      </c>
      <c r="D27" s="54">
        <v>-1002</v>
      </c>
      <c r="E27" t="s">
        <v>320</v>
      </c>
      <c r="F27" t="s">
        <v>244</v>
      </c>
      <c r="G27" t="s">
        <v>72</v>
      </c>
      <c r="H27" t="s">
        <v>151</v>
      </c>
    </row>
    <row r="28" spans="2:14">
      <c r="B28" s="741">
        <v>45505</v>
      </c>
      <c r="C28" t="s">
        <v>239</v>
      </c>
      <c r="D28" s="54">
        <v>-132</v>
      </c>
      <c r="E28" t="s">
        <v>321</v>
      </c>
      <c r="F28" t="s">
        <v>322</v>
      </c>
      <c r="G28" t="s">
        <v>72</v>
      </c>
      <c r="H28" t="s">
        <v>151</v>
      </c>
    </row>
    <row r="29" spans="2:14">
      <c r="D29" s="762"/>
    </row>
    <row r="30" spans="2:14">
      <c r="D30" s="762">
        <f>+D27+D28</f>
        <v>-1134</v>
      </c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90" orientation="landscape" r:id="rId1"/>
  <headerFooter alignWithMargins="0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3:N28"/>
  <sheetViews>
    <sheetView zoomScale="75" zoomScaleNormal="75" workbookViewId="0">
      <selection activeCell="M14" sqref="M14"/>
    </sheetView>
  </sheetViews>
  <sheetFormatPr defaultColWidth="9.1328125" defaultRowHeight="12.75"/>
  <cols>
    <col min="2" max="2" width="12.33203125" bestFit="1" customWidth="1"/>
    <col min="3" max="3" width="35.46484375" bestFit="1" customWidth="1"/>
    <col min="4" max="4" width="6.1328125" bestFit="1" customWidth="1"/>
    <col min="5" max="5" width="8.46484375" bestFit="1" customWidth="1"/>
    <col min="6" max="6" width="8" bestFit="1" customWidth="1"/>
    <col min="7" max="7" width="9.46484375" bestFit="1" customWidth="1"/>
    <col min="8" max="8" width="7.796875" bestFit="1" customWidth="1"/>
    <col min="9" max="9" width="11.6640625" customWidth="1"/>
    <col min="11" max="11" width="6.1328125" bestFit="1" customWidth="1"/>
    <col min="12" max="12" width="8.46484375" bestFit="1" customWidth="1"/>
    <col min="13" max="13" width="6.46484375" bestFit="1" customWidth="1"/>
  </cols>
  <sheetData>
    <row r="3" spans="2:14" ht="13.15" thickBot="1"/>
    <row r="4" spans="2:14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5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  <c r="K5" s="830" t="s">
        <v>175</v>
      </c>
      <c r="L5" s="831"/>
      <c r="M5" s="831"/>
      <c r="N5" s="832"/>
    </row>
    <row r="6" spans="2:14" s="199" customFormat="1" ht="24.75" customHeight="1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67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>
      <c r="B13" s="21" t="s">
        <v>74</v>
      </c>
      <c r="C13" s="21" t="s">
        <v>75</v>
      </c>
      <c r="D13" s="263">
        <f>+Uscite!D38</f>
        <v>262</v>
      </c>
      <c r="E13" s="560"/>
      <c r="F13" s="139">
        <f>SUM(D13:E13)</f>
        <v>262</v>
      </c>
      <c r="G13" s="140">
        <f>+F23</f>
        <v>262</v>
      </c>
      <c r="H13" s="22">
        <f>+G13</f>
        <v>262</v>
      </c>
      <c r="I13" s="560">
        <v>0</v>
      </c>
      <c r="J13" s="141">
        <f>+G13-I13</f>
        <v>262</v>
      </c>
      <c r="K13" s="140">
        <f>+'RF - Uscite'!K36</f>
        <v>262</v>
      </c>
      <c r="L13" s="582"/>
      <c r="M13" s="560">
        <v>262</v>
      </c>
      <c r="N13" s="141"/>
    </row>
    <row r="14" spans="2:14">
      <c r="B14" s="138"/>
      <c r="C14" s="210"/>
      <c r="D14" s="22"/>
      <c r="E14" s="137"/>
      <c r="F14" s="139"/>
      <c r="G14" s="140"/>
      <c r="H14" s="22"/>
      <c r="I14" s="228" t="s">
        <v>42</v>
      </c>
      <c r="J14" s="141"/>
      <c r="K14" s="140"/>
      <c r="L14" s="22"/>
      <c r="M14" s="228"/>
      <c r="N14" s="141"/>
    </row>
    <row r="15" spans="2:14">
      <c r="B15" s="138"/>
      <c r="C15" s="210"/>
      <c r="D15" s="22"/>
      <c r="E15" s="137"/>
      <c r="F15" s="139"/>
      <c r="G15" s="140"/>
      <c r="H15" s="22"/>
      <c r="I15" s="228"/>
      <c r="J15" s="141"/>
      <c r="K15" s="140"/>
      <c r="L15" s="22"/>
      <c r="M15" s="228"/>
      <c r="N15" s="141"/>
    </row>
    <row r="16" spans="2:14">
      <c r="B16" s="138"/>
      <c r="C16" s="210"/>
      <c r="D16" s="22"/>
      <c r="E16" s="137"/>
      <c r="F16" s="139"/>
      <c r="G16" s="140"/>
      <c r="H16" s="22"/>
      <c r="I16" s="228"/>
      <c r="J16" s="141"/>
      <c r="K16" s="140"/>
      <c r="L16" s="22"/>
      <c r="M16" s="228"/>
      <c r="N16" s="141"/>
    </row>
    <row r="17" spans="2:14">
      <c r="B17" s="138"/>
      <c r="C17" s="210"/>
      <c r="D17" s="22"/>
      <c r="E17" s="137"/>
      <c r="F17" s="139"/>
      <c r="G17" s="140"/>
      <c r="H17" s="22"/>
      <c r="I17" s="228"/>
      <c r="J17" s="141"/>
      <c r="K17" s="140"/>
      <c r="L17" s="22"/>
      <c r="M17" s="228"/>
      <c r="N17" s="141"/>
    </row>
    <row r="18" spans="2:14">
      <c r="B18" s="138"/>
      <c r="C18" s="210"/>
      <c r="D18" s="22"/>
      <c r="E18" s="137"/>
      <c r="F18" s="139"/>
      <c r="G18" s="140"/>
      <c r="H18" s="22"/>
      <c r="I18" s="228"/>
      <c r="J18" s="141"/>
      <c r="K18" s="140"/>
      <c r="L18" s="22"/>
      <c r="M18" s="228"/>
      <c r="N18" s="141"/>
    </row>
    <row r="19" spans="2:14">
      <c r="B19" s="138"/>
      <c r="C19" s="210"/>
      <c r="D19" s="22"/>
      <c r="E19" s="137"/>
      <c r="F19" s="139"/>
      <c r="G19" s="140"/>
      <c r="H19" s="22"/>
      <c r="I19" s="228"/>
      <c r="J19" s="141"/>
      <c r="K19" s="140"/>
      <c r="L19" s="22"/>
      <c r="M19" s="228"/>
      <c r="N19" s="141"/>
    </row>
    <row r="20" spans="2:14">
      <c r="B20" s="138"/>
      <c r="C20" s="210"/>
      <c r="D20" s="22"/>
      <c r="E20" s="137"/>
      <c r="F20" s="139"/>
      <c r="G20" s="140"/>
      <c r="H20" s="22"/>
      <c r="I20" s="228"/>
      <c r="J20" s="141"/>
      <c r="K20" s="140"/>
      <c r="L20" s="22"/>
      <c r="M20" s="228"/>
      <c r="N20" s="141"/>
    </row>
    <row r="21" spans="2:14">
      <c r="B21" s="138"/>
      <c r="C21" s="210"/>
      <c r="D21" s="22"/>
      <c r="E21" s="137"/>
      <c r="F21" s="139"/>
      <c r="G21" s="140"/>
      <c r="H21" s="22"/>
      <c r="I21" s="137"/>
      <c r="J21" s="141"/>
      <c r="K21" s="140"/>
      <c r="L21" s="137"/>
      <c r="M21" s="228"/>
      <c r="N21" s="141"/>
    </row>
    <row r="22" spans="2:14">
      <c r="B22" s="143"/>
      <c r="C22" s="229"/>
      <c r="D22" s="144"/>
      <c r="E22" s="145"/>
      <c r="F22" s="139"/>
      <c r="G22" s="146"/>
      <c r="H22" s="144"/>
      <c r="I22" s="145"/>
      <c r="J22" s="155"/>
      <c r="K22" s="146"/>
      <c r="L22" s="145"/>
      <c r="M22" s="145"/>
      <c r="N22" s="155"/>
    </row>
    <row r="23" spans="2:14" ht="13.15" thickBot="1">
      <c r="B23" s="149"/>
      <c r="C23" s="149" t="s">
        <v>160</v>
      </c>
      <c r="D23" s="150">
        <f>SUM(D8:D22)</f>
        <v>262</v>
      </c>
      <c r="E23" s="151">
        <f>SUM(E8:E22)</f>
        <v>0</v>
      </c>
      <c r="F23" s="152">
        <f>SUM(D23:E23)</f>
        <v>262</v>
      </c>
      <c r="G23" s="153">
        <f>SUM(G13:G22)</f>
        <v>262</v>
      </c>
      <c r="H23" s="153">
        <f t="shared" ref="H23:J23" si="0">SUM(H13:H22)</f>
        <v>262</v>
      </c>
      <c r="I23" s="153">
        <f t="shared" si="0"/>
        <v>0</v>
      </c>
      <c r="J23" s="153">
        <f t="shared" si="0"/>
        <v>262</v>
      </c>
      <c r="K23" s="153">
        <f>SUM(K13:K21)</f>
        <v>262</v>
      </c>
      <c r="L23" s="153">
        <f>SUM(L13:L21)</f>
        <v>0</v>
      </c>
      <c r="M23" s="153">
        <f>SUM(M13:M21)</f>
        <v>262</v>
      </c>
      <c r="N23" s="154">
        <f>+K23+L23-M23</f>
        <v>0</v>
      </c>
    </row>
    <row r="24" spans="2:14" ht="13.15" thickTop="1"/>
    <row r="27" spans="2:14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2:14">
      <c r="B28" s="741">
        <v>45554</v>
      </c>
      <c r="C28" t="s">
        <v>239</v>
      </c>
      <c r="D28">
        <v>-262</v>
      </c>
      <c r="E28" t="s">
        <v>323</v>
      </c>
      <c r="F28" t="s">
        <v>322</v>
      </c>
      <c r="G28" t="s">
        <v>74</v>
      </c>
      <c r="H28" t="s">
        <v>75</v>
      </c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9685039370078741" right="0.15748031496062992" top="0.98425196850393704" bottom="0.98425196850393704" header="0.51181102362204722" footer="0.51181102362204722"/>
  <pageSetup paperSize="9" scale="90" orientation="landscape" r:id="rId1"/>
  <headerFooter alignWithMargins="0"/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3:N34"/>
  <sheetViews>
    <sheetView zoomScale="75" zoomScaleNormal="75" workbookViewId="0">
      <selection activeCell="E14" sqref="E14"/>
    </sheetView>
  </sheetViews>
  <sheetFormatPr defaultColWidth="9.1328125" defaultRowHeight="12.75"/>
  <cols>
    <col min="2" max="2" width="10.6640625" customWidth="1"/>
    <col min="3" max="3" width="43" bestFit="1" customWidth="1"/>
    <col min="4" max="4" width="10.1328125" customWidth="1"/>
    <col min="5" max="6" width="9.53125" bestFit="1" customWidth="1"/>
    <col min="7" max="7" width="11.19921875" bestFit="1" customWidth="1"/>
    <col min="8" max="8" width="7.796875" bestFit="1" customWidth="1"/>
    <col min="9" max="9" width="9.53125" bestFit="1" customWidth="1"/>
    <col min="10" max="10" width="12.86328125" customWidth="1"/>
    <col min="11" max="14" width="10.46484375" customWidth="1"/>
  </cols>
  <sheetData>
    <row r="3" spans="2:14" ht="13.15" thickBot="1"/>
    <row r="4" spans="2:14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5"/>
      <c r="K4" s="827" t="s">
        <v>163</v>
      </c>
      <c r="L4" s="828"/>
      <c r="M4" s="828"/>
      <c r="N4" s="829"/>
    </row>
    <row r="5" spans="2:14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  <c r="K5" s="830" t="s">
        <v>175</v>
      </c>
      <c r="L5" s="831"/>
      <c r="M5" s="831"/>
      <c r="N5" s="832"/>
    </row>
    <row r="6" spans="2:14" s="199" customFormat="1" ht="13.15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  <c r="K6" s="197" t="s">
        <v>182</v>
      </c>
      <c r="L6" s="194" t="s">
        <v>109</v>
      </c>
      <c r="M6" s="195" t="s">
        <v>148</v>
      </c>
      <c r="N6" s="198" t="s">
        <v>144</v>
      </c>
    </row>
    <row r="7" spans="2:14" s="10" customFormat="1" ht="10.15">
      <c r="B7" s="8"/>
      <c r="C7" s="8"/>
      <c r="D7" s="200" t="s">
        <v>116</v>
      </c>
      <c r="E7" s="201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  <c r="K7" s="200" t="s">
        <v>122</v>
      </c>
      <c r="L7" s="203" t="s">
        <v>123</v>
      </c>
      <c r="M7" s="201" t="s">
        <v>124</v>
      </c>
      <c r="N7" s="204" t="s">
        <v>166</v>
      </c>
    </row>
    <row r="8" spans="2:14" s="10" customFormat="1" ht="10.15">
      <c r="B8" s="8"/>
      <c r="C8" s="8"/>
      <c r="D8" s="158"/>
      <c r="E8" s="159"/>
      <c r="F8" s="160"/>
      <c r="G8" s="161"/>
      <c r="H8" s="158"/>
      <c r="I8" s="159"/>
      <c r="J8" s="162"/>
      <c r="K8" s="161"/>
      <c r="L8" s="158"/>
      <c r="M8" s="159"/>
      <c r="N8" s="162"/>
    </row>
    <row r="9" spans="2:14" s="10" customFormat="1" ht="10.15">
      <c r="B9" s="8"/>
      <c r="C9" s="8"/>
      <c r="D9" s="158"/>
      <c r="E9" s="159"/>
      <c r="F9" s="160"/>
      <c r="G9" s="161"/>
      <c r="H9" s="158"/>
      <c r="I9" s="159"/>
      <c r="J9" s="162"/>
      <c r="K9" s="161"/>
      <c r="L9" s="158"/>
      <c r="M9" s="159"/>
      <c r="N9" s="162"/>
    </row>
    <row r="10" spans="2:14" ht="13.15">
      <c r="B10" s="21"/>
      <c r="C10" s="11" t="s">
        <v>178</v>
      </c>
      <c r="D10" s="22"/>
      <c r="E10" s="137"/>
      <c r="F10" s="139"/>
      <c r="G10" s="140"/>
      <c r="H10" s="22"/>
      <c r="I10" s="137"/>
      <c r="J10" s="141"/>
      <c r="K10" s="140"/>
      <c r="L10" s="22"/>
      <c r="M10" s="137"/>
      <c r="N10" s="141"/>
    </row>
    <row r="11" spans="2:14">
      <c r="B11" s="21"/>
      <c r="C11" s="21"/>
      <c r="D11" s="22"/>
      <c r="E11" s="137"/>
      <c r="F11" s="139"/>
      <c r="G11" s="140"/>
      <c r="H11" s="22"/>
      <c r="I11" s="137"/>
      <c r="J11" s="141"/>
      <c r="K11" s="140"/>
      <c r="L11" s="22"/>
      <c r="M11" s="137"/>
      <c r="N11" s="141"/>
    </row>
    <row r="12" spans="2:14" ht="13.15">
      <c r="B12" s="21"/>
      <c r="C12" s="11" t="s">
        <v>76</v>
      </c>
      <c r="D12" s="22"/>
      <c r="E12" s="137"/>
      <c r="F12" s="139"/>
      <c r="G12" s="140"/>
      <c r="H12" s="22"/>
      <c r="I12" s="137"/>
      <c r="J12" s="141"/>
      <c r="K12" s="140"/>
      <c r="L12" s="22"/>
      <c r="M12" s="137"/>
      <c r="N12" s="141"/>
    </row>
    <row r="13" spans="2:14" ht="13.15" thickBot="1">
      <c r="B13" s="21" t="s">
        <v>77</v>
      </c>
      <c r="C13" s="21" t="s">
        <v>191</v>
      </c>
      <c r="D13" s="653">
        <f>Uscite!E41</f>
        <v>1300</v>
      </c>
      <c r="E13" s="654">
        <v>-84.48</v>
      </c>
      <c r="F13" s="655">
        <f>SUM(D13:E13)</f>
        <v>1215.52</v>
      </c>
      <c r="G13" s="656">
        <f>+F23</f>
        <v>1215.52</v>
      </c>
      <c r="H13" s="653"/>
      <c r="I13" s="654">
        <f>1030.98+109+75.54</f>
        <v>1215.52</v>
      </c>
      <c r="J13" s="657">
        <f>+G13-I13</f>
        <v>0</v>
      </c>
      <c r="K13" s="656">
        <f>+'RF - Uscite'!K39</f>
        <v>914.24</v>
      </c>
      <c r="L13" s="658">
        <v>0</v>
      </c>
      <c r="M13" s="659">
        <v>914.24</v>
      </c>
      <c r="N13" s="652"/>
    </row>
    <row r="14" spans="2:14" ht="13.15" thickTop="1">
      <c r="B14" s="138"/>
      <c r="C14" s="21"/>
      <c r="D14" s="22"/>
      <c r="E14" s="137"/>
      <c r="F14" s="139"/>
      <c r="G14" s="140"/>
      <c r="H14" s="22"/>
      <c r="J14" s="141"/>
      <c r="K14" s="140"/>
      <c r="L14" s="22"/>
      <c r="M14" s="228"/>
      <c r="N14" s="141"/>
    </row>
    <row r="15" spans="2:14">
      <c r="B15" s="138"/>
      <c r="C15" s="210"/>
      <c r="D15" s="22"/>
      <c r="E15" s="137"/>
      <c r="F15" s="139"/>
      <c r="G15" s="140"/>
      <c r="H15" s="22"/>
      <c r="I15" s="228"/>
      <c r="J15" s="141"/>
      <c r="K15" s="140"/>
      <c r="L15" s="137"/>
      <c r="M15" s="228"/>
      <c r="N15" s="141"/>
    </row>
    <row r="16" spans="2:14">
      <c r="B16" s="138"/>
      <c r="C16" s="210"/>
      <c r="D16" s="22"/>
      <c r="E16" s="137"/>
      <c r="F16" s="139"/>
      <c r="G16" s="140"/>
      <c r="H16" s="22"/>
      <c r="I16" s="228"/>
      <c r="J16" s="141"/>
      <c r="K16" s="140"/>
      <c r="L16" s="22"/>
      <c r="M16" s="228"/>
      <c r="N16" s="141"/>
    </row>
    <row r="17" spans="2:14">
      <c r="B17" s="138"/>
      <c r="C17" s="210"/>
      <c r="D17" s="22"/>
      <c r="E17" s="137"/>
      <c r="F17" s="139"/>
      <c r="G17" s="140"/>
      <c r="H17" s="22"/>
      <c r="I17" s="228"/>
      <c r="J17" s="141"/>
      <c r="K17" s="140"/>
      <c r="L17" s="137"/>
      <c r="M17" s="228"/>
      <c r="N17" s="141"/>
    </row>
    <row r="18" spans="2:14">
      <c r="B18" s="138"/>
      <c r="C18" s="210"/>
      <c r="D18" s="22"/>
      <c r="E18" s="137"/>
      <c r="F18" s="139"/>
      <c r="G18" s="140"/>
      <c r="H18" s="22"/>
      <c r="I18" s="228"/>
      <c r="J18" s="141"/>
      <c r="K18" s="140"/>
      <c r="L18" s="137"/>
      <c r="M18" s="228"/>
      <c r="N18" s="141"/>
    </row>
    <row r="19" spans="2:14">
      <c r="B19" s="138"/>
      <c r="C19" s="210"/>
      <c r="D19" s="22"/>
      <c r="E19" s="137"/>
      <c r="F19" s="139"/>
      <c r="G19" s="140"/>
      <c r="H19" s="22"/>
      <c r="I19" s="228"/>
      <c r="J19" s="141"/>
      <c r="K19" s="140"/>
      <c r="L19" s="137"/>
      <c r="M19" s="228"/>
      <c r="N19" s="141"/>
    </row>
    <row r="20" spans="2:14">
      <c r="B20" s="138"/>
      <c r="C20" s="210"/>
      <c r="D20" s="22"/>
      <c r="E20" s="137"/>
      <c r="F20" s="139"/>
      <c r="G20" s="140"/>
      <c r="H20" s="22"/>
      <c r="I20" s="228"/>
      <c r="J20" s="141"/>
      <c r="K20" s="140"/>
      <c r="L20" s="137"/>
      <c r="M20" s="228"/>
      <c r="N20" s="141"/>
    </row>
    <row r="21" spans="2:14">
      <c r="B21" s="138"/>
      <c r="C21" s="210"/>
      <c r="D21" s="22"/>
      <c r="E21" s="137"/>
      <c r="F21" s="139"/>
      <c r="G21" s="140"/>
      <c r="H21" s="22"/>
      <c r="I21" s="228"/>
      <c r="J21" s="141"/>
      <c r="K21" s="140"/>
      <c r="L21" s="137"/>
      <c r="M21" s="228"/>
      <c r="N21" s="141"/>
    </row>
    <row r="22" spans="2:14">
      <c r="B22" s="138"/>
      <c r="C22" s="210" t="s">
        <v>174</v>
      </c>
      <c r="D22" s="22"/>
      <c r="E22" s="137"/>
      <c r="F22" s="139"/>
      <c r="G22" s="140"/>
      <c r="H22" s="22"/>
      <c r="I22" s="228"/>
      <c r="J22" s="141"/>
      <c r="K22" s="147"/>
      <c r="L22" s="205"/>
      <c r="M22" s="205"/>
      <c r="N22" s="141"/>
    </row>
    <row r="23" spans="2:14" ht="13.15" thickBot="1">
      <c r="B23" s="149"/>
      <c r="C23" s="149" t="s">
        <v>160</v>
      </c>
      <c r="D23" s="150">
        <f>SUM(D13:D22)</f>
        <v>1300</v>
      </c>
      <c r="E23" s="150">
        <f>SUM(E13:E22)</f>
        <v>-84.48</v>
      </c>
      <c r="F23" s="150">
        <f>SUM(F13:F22)</f>
        <v>1215.52</v>
      </c>
      <c r="G23" s="153">
        <f>SUM(G8:G22)</f>
        <v>1215.52</v>
      </c>
      <c r="H23" s="150">
        <f>SUM(H14:H22)</f>
        <v>0</v>
      </c>
      <c r="I23" s="151">
        <f>SUM(I8:I22)</f>
        <v>1215.52</v>
      </c>
      <c r="J23" s="154">
        <f>+G23-I23</f>
        <v>0</v>
      </c>
      <c r="K23" s="153">
        <f>SUM(K13:K21)</f>
        <v>914.24</v>
      </c>
      <c r="L23" s="153">
        <f>SUM(L13:L21)</f>
        <v>0</v>
      </c>
      <c r="M23" s="153">
        <f>SUM(M13:M21)</f>
        <v>914.24</v>
      </c>
      <c r="N23" s="154">
        <f>+K23+L23-M23</f>
        <v>0</v>
      </c>
    </row>
    <row r="24" spans="2:14" ht="13.15" thickTop="1"/>
    <row r="27" spans="2:14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2:14">
      <c r="B28" s="741">
        <v>45649</v>
      </c>
      <c r="C28" t="s">
        <v>239</v>
      </c>
      <c r="D28">
        <v>-1030.98</v>
      </c>
      <c r="E28" t="s">
        <v>324</v>
      </c>
      <c r="F28" t="s">
        <v>244</v>
      </c>
      <c r="G28" t="s">
        <v>77</v>
      </c>
      <c r="H28" t="s">
        <v>78</v>
      </c>
    </row>
    <row r="29" spans="2:14">
      <c r="B29" s="741">
        <v>45293</v>
      </c>
      <c r="C29" t="s">
        <v>239</v>
      </c>
      <c r="D29">
        <v>-914.24</v>
      </c>
      <c r="E29" t="s">
        <v>325</v>
      </c>
      <c r="F29" t="s">
        <v>246</v>
      </c>
      <c r="G29" t="s">
        <v>77</v>
      </c>
      <c r="H29" t="s">
        <v>78</v>
      </c>
    </row>
    <row r="30" spans="2:14">
      <c r="B30" s="741">
        <v>45624</v>
      </c>
      <c r="C30" t="s">
        <v>239</v>
      </c>
      <c r="D30">
        <v>-109</v>
      </c>
      <c r="E30" t="s">
        <v>326</v>
      </c>
      <c r="F30" t="s">
        <v>244</v>
      </c>
      <c r="G30" t="s">
        <v>77</v>
      </c>
      <c r="H30" t="s">
        <v>78</v>
      </c>
    </row>
    <row r="31" spans="2:14">
      <c r="B31" s="741">
        <v>45442</v>
      </c>
      <c r="C31" t="s">
        <v>239</v>
      </c>
      <c r="D31">
        <v>-75.540000000000006</v>
      </c>
      <c r="E31" t="s">
        <v>327</v>
      </c>
      <c r="F31" t="s">
        <v>328</v>
      </c>
      <c r="G31" t="s">
        <v>77</v>
      </c>
      <c r="H31" t="s">
        <v>78</v>
      </c>
    </row>
    <row r="33" spans="4:7">
      <c r="D33">
        <f>SUM(D28:D32)</f>
        <v>-2129.7600000000002</v>
      </c>
    </row>
    <row r="34" spans="4:7">
      <c r="G34" s="763"/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  <ignoredErrors>
    <ignoredError sqref="C23 G23:I23" formula="1"/>
  </ignoredErrors>
  <tableParts count="1">
    <tablePart r:id="rId2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3:N33"/>
  <sheetViews>
    <sheetView topLeftCell="A2" zoomScale="75" zoomScaleNormal="75" workbookViewId="0">
      <selection activeCell="E14" sqref="E14"/>
    </sheetView>
  </sheetViews>
  <sheetFormatPr defaultColWidth="9.1328125" defaultRowHeight="12.75"/>
  <cols>
    <col min="1" max="1" width="9.1328125" style="98"/>
    <col min="2" max="2" width="10.6640625" style="98" customWidth="1"/>
    <col min="3" max="3" width="43" style="98" bestFit="1" customWidth="1"/>
    <col min="4" max="9" width="9.53125" style="98" bestFit="1" customWidth="1"/>
    <col min="10" max="10" width="9.796875" style="98" bestFit="1" customWidth="1"/>
    <col min="11" max="11" width="6.19921875" style="98" bestFit="1" customWidth="1"/>
    <col min="12" max="13" width="9.53125" style="98" bestFit="1" customWidth="1"/>
    <col min="14" max="16384" width="9.1328125" style="98"/>
  </cols>
  <sheetData>
    <row r="3" spans="2:14" ht="13.15" thickBot="1"/>
    <row r="4" spans="2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2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2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192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105" customFormat="1" ht="10.15">
      <c r="B8" s="106"/>
      <c r="C8" s="106"/>
      <c r="D8" s="112"/>
      <c r="E8" s="550"/>
      <c r="F8" s="114"/>
      <c r="G8" s="115"/>
      <c r="H8" s="112"/>
      <c r="I8" s="113"/>
      <c r="J8" s="116"/>
      <c r="K8" s="115"/>
      <c r="L8" s="112"/>
      <c r="M8" s="113"/>
      <c r="N8" s="116"/>
    </row>
    <row r="9" spans="2:14" s="105" customFormat="1">
      <c r="B9" s="106"/>
      <c r="C9" s="106"/>
      <c r="D9" s="112"/>
      <c r="E9" s="324"/>
      <c r="F9" s="114"/>
      <c r="G9" s="115"/>
      <c r="H9" s="112"/>
      <c r="I9" s="113"/>
      <c r="J9" s="116"/>
      <c r="K9" s="115"/>
      <c r="L9" s="112"/>
      <c r="M9" s="113"/>
      <c r="N9" s="116"/>
    </row>
    <row r="10" spans="2:14" ht="13.15">
      <c r="B10" s="117"/>
      <c r="C10" s="118" t="s">
        <v>178</v>
      </c>
      <c r="D10" s="119"/>
      <c r="E10" s="324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2:14">
      <c r="B11" s="117"/>
      <c r="C11" s="117"/>
      <c r="D11" s="119"/>
      <c r="E11" s="324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2:14" ht="13.15">
      <c r="B12" s="117"/>
      <c r="C12" s="118" t="s">
        <v>76</v>
      </c>
      <c r="D12" s="119"/>
      <c r="E12" s="324"/>
      <c r="F12" s="121"/>
      <c r="G12" s="122"/>
      <c r="H12" s="119"/>
      <c r="I12" s="120"/>
      <c r="J12" s="123"/>
      <c r="K12" s="122"/>
      <c r="L12" s="119"/>
      <c r="M12" s="120"/>
      <c r="N12" s="123"/>
    </row>
    <row r="13" spans="2:14" ht="14.25">
      <c r="B13" s="117" t="s">
        <v>79</v>
      </c>
      <c r="C13" s="117" t="s">
        <v>80</v>
      </c>
      <c r="D13" s="660">
        <f>Uscite!E42</f>
        <v>1000</v>
      </c>
      <c r="E13" s="654">
        <v>-501.73</v>
      </c>
      <c r="F13" s="661">
        <f>SUM(D13:E13)</f>
        <v>498.27</v>
      </c>
      <c r="G13" s="662">
        <f>+F23</f>
        <v>498.27</v>
      </c>
      <c r="H13" s="660">
        <f>+G13</f>
        <v>498.27</v>
      </c>
      <c r="I13" s="663">
        <v>498.27</v>
      </c>
      <c r="J13" s="664">
        <f>+H13-I13</f>
        <v>0</v>
      </c>
      <c r="K13" s="662">
        <v>0</v>
      </c>
      <c r="L13" s="658">
        <v>0</v>
      </c>
      <c r="M13" s="654">
        <v>0</v>
      </c>
      <c r="N13" s="123"/>
    </row>
    <row r="14" spans="2:14">
      <c r="B14" s="124"/>
      <c r="C14" s="210"/>
      <c r="D14" s="119"/>
      <c r="E14" s="324"/>
      <c r="F14" s="121"/>
      <c r="G14" s="122"/>
      <c r="H14" s="119"/>
      <c r="I14" s="560"/>
      <c r="J14" s="290"/>
      <c r="K14" s="122"/>
      <c r="L14" s="119"/>
      <c r="M14" s="485"/>
      <c r="N14" s="123"/>
    </row>
    <row r="15" spans="2:14">
      <c r="B15" s="284"/>
      <c r="C15" s="285"/>
      <c r="D15" s="286"/>
      <c r="E15" s="324"/>
      <c r="F15" s="288"/>
      <c r="G15" s="289"/>
      <c r="H15" s="286"/>
      <c r="I15" s="287"/>
      <c r="J15" s="290"/>
      <c r="K15" s="122"/>
      <c r="L15" s="119"/>
      <c r="M15" s="487"/>
      <c r="N15" s="290"/>
    </row>
    <row r="16" spans="2:14">
      <c r="B16" s="284"/>
      <c r="C16" s="285"/>
      <c r="D16" s="286"/>
      <c r="E16" s="324"/>
      <c r="F16" s="288"/>
      <c r="G16" s="289"/>
      <c r="H16" s="286"/>
      <c r="I16" s="287"/>
      <c r="J16" s="290"/>
      <c r="K16" s="122"/>
      <c r="L16" s="119"/>
      <c r="M16" s="487"/>
      <c r="N16" s="290"/>
    </row>
    <row r="17" spans="2:14">
      <c r="B17" s="138"/>
      <c r="D17" s="286"/>
      <c r="E17" s="324"/>
      <c r="F17" s="288"/>
      <c r="G17" s="289"/>
      <c r="H17" s="286"/>
      <c r="I17" s="287"/>
      <c r="J17" s="290"/>
      <c r="K17" s="122"/>
      <c r="L17" s="119"/>
      <c r="M17" s="487"/>
      <c r="N17" s="290"/>
    </row>
    <row r="18" spans="2:14">
      <c r="B18" s="284"/>
      <c r="C18" s="285"/>
      <c r="D18" s="286"/>
      <c r="E18" s="324"/>
      <c r="F18" s="288"/>
      <c r="G18" s="289"/>
      <c r="H18" s="286"/>
      <c r="I18" s="487"/>
      <c r="J18" s="290"/>
      <c r="K18" s="289"/>
      <c r="L18" s="286"/>
      <c r="M18" s="487"/>
      <c r="N18" s="290"/>
    </row>
    <row r="19" spans="2:14">
      <c r="B19" s="284"/>
      <c r="C19" s="291"/>
      <c r="D19" s="286"/>
      <c r="E19" s="324"/>
      <c r="F19" s="288"/>
      <c r="G19" s="289"/>
      <c r="H19" s="287"/>
      <c r="I19" s="287"/>
      <c r="J19" s="290"/>
      <c r="K19" s="289"/>
      <c r="L19" s="286"/>
      <c r="M19" s="487"/>
      <c r="N19" s="290"/>
    </row>
    <row r="20" spans="2:14">
      <c r="B20" s="284"/>
      <c r="C20" s="291"/>
      <c r="D20" s="286"/>
      <c r="E20" s="324"/>
      <c r="F20" s="288"/>
      <c r="G20" s="289"/>
      <c r="H20" s="298"/>
      <c r="I20" s="287"/>
      <c r="J20" s="290"/>
      <c r="K20" s="289"/>
      <c r="L20" s="286"/>
      <c r="M20" s="487"/>
      <c r="N20" s="290"/>
    </row>
    <row r="21" spans="2:14">
      <c r="B21" s="284"/>
      <c r="C21" s="291"/>
      <c r="D21" s="286"/>
      <c r="E21" s="324"/>
      <c r="F21" s="288"/>
      <c r="G21" s="289"/>
      <c r="H21" s="298"/>
      <c r="I21" s="287"/>
      <c r="J21" s="290"/>
      <c r="K21" s="289"/>
      <c r="L21" s="286"/>
      <c r="M21" s="487"/>
      <c r="N21" s="290"/>
    </row>
    <row r="22" spans="2:14" ht="10.050000000000001" customHeight="1">
      <c r="B22" s="292"/>
      <c r="C22" s="292"/>
      <c r="D22" s="293"/>
      <c r="E22" s="326"/>
      <c r="F22" s="288"/>
      <c r="G22" s="295"/>
      <c r="I22" s="294"/>
      <c r="J22" s="290"/>
      <c r="K22" s="289"/>
      <c r="L22" s="287"/>
      <c r="M22" s="287"/>
      <c r="N22" s="290"/>
    </row>
    <row r="23" spans="2:14" ht="13.15" thickBot="1">
      <c r="B23" s="130"/>
      <c r="C23" s="130" t="s">
        <v>160</v>
      </c>
      <c r="D23" s="131">
        <f>SUM(D8:D22)</f>
        <v>1000</v>
      </c>
      <c r="E23" s="361">
        <f>SUM(E8:E22)</f>
        <v>-501.73</v>
      </c>
      <c r="F23" s="135">
        <f>SUM(D23:E23)</f>
        <v>498.27</v>
      </c>
      <c r="G23" s="133">
        <f>SUM(G13:G22)</f>
        <v>498.27</v>
      </c>
      <c r="H23" s="133">
        <f t="shared" ref="H23" si="0">SUM(H13:H22)</f>
        <v>498.27</v>
      </c>
      <c r="I23" s="133">
        <f>SUM(I13:I22)</f>
        <v>498.27</v>
      </c>
      <c r="J23" s="133">
        <f>+H23-I23</f>
        <v>0</v>
      </c>
      <c r="K23" s="133">
        <f>+'RF - Uscite'!K40</f>
        <v>0</v>
      </c>
      <c r="L23" s="132">
        <f>SUM(L12:L22)</f>
        <v>0</v>
      </c>
      <c r="M23" s="132">
        <f>SUM(M13:M22)</f>
        <v>0</v>
      </c>
      <c r="N23" s="134">
        <f>+K23+L23-M23</f>
        <v>0</v>
      </c>
    </row>
    <row r="24" spans="2:14" ht="13.15" thickTop="1">
      <c r="E24"/>
      <c r="N24" s="136"/>
    </row>
    <row r="26" spans="2:14">
      <c r="B26" t="s">
        <v>236</v>
      </c>
      <c r="C26" t="s">
        <v>261</v>
      </c>
      <c r="D26" t="s">
        <v>262</v>
      </c>
      <c r="E26" t="s">
        <v>237</v>
      </c>
      <c r="F26" t="s">
        <v>238</v>
      </c>
      <c r="G26" t="s">
        <v>263</v>
      </c>
      <c r="H26" t="s">
        <v>264</v>
      </c>
    </row>
    <row r="27" spans="2:14">
      <c r="B27" s="741">
        <v>45505</v>
      </c>
      <c r="C27" t="s">
        <v>239</v>
      </c>
      <c r="D27">
        <v>-256.51</v>
      </c>
      <c r="E27" t="s">
        <v>329</v>
      </c>
      <c r="F27" t="s">
        <v>322</v>
      </c>
      <c r="G27" t="s">
        <v>79</v>
      </c>
      <c r="H27" t="s">
        <v>80</v>
      </c>
    </row>
    <row r="28" spans="2:14">
      <c r="B28" s="741">
        <v>45505</v>
      </c>
      <c r="C28" t="s">
        <v>239</v>
      </c>
      <c r="D28">
        <v>-193.64</v>
      </c>
      <c r="E28" t="s">
        <v>330</v>
      </c>
      <c r="F28" t="s">
        <v>331</v>
      </c>
      <c r="G28" t="s">
        <v>79</v>
      </c>
      <c r="H28" t="s">
        <v>80</v>
      </c>
    </row>
    <row r="29" spans="2:14">
      <c r="B29" s="741">
        <v>45546</v>
      </c>
      <c r="C29" t="s">
        <v>239</v>
      </c>
      <c r="D29">
        <v>-40.799999999999997</v>
      </c>
      <c r="E29" t="s">
        <v>332</v>
      </c>
      <c r="F29" t="s">
        <v>245</v>
      </c>
      <c r="G29" t="s">
        <v>79</v>
      </c>
      <c r="H29" t="s">
        <v>80</v>
      </c>
    </row>
    <row r="30" spans="2:14">
      <c r="B30" s="741">
        <v>45590</v>
      </c>
      <c r="C30" t="s">
        <v>239</v>
      </c>
      <c r="D30">
        <v>-7.2</v>
      </c>
      <c r="E30" t="s">
        <v>333</v>
      </c>
      <c r="F30" t="s">
        <v>245</v>
      </c>
      <c r="G30" t="s">
        <v>79</v>
      </c>
      <c r="H30" t="s">
        <v>80</v>
      </c>
    </row>
    <row r="31" spans="2:14">
      <c r="B31" s="741">
        <v>45590</v>
      </c>
      <c r="C31" t="s">
        <v>239</v>
      </c>
      <c r="D31">
        <v>-0.12</v>
      </c>
      <c r="E31" t="s">
        <v>333</v>
      </c>
      <c r="F31" t="s">
        <v>334</v>
      </c>
      <c r="G31" t="s">
        <v>79</v>
      </c>
      <c r="H31" t="s">
        <v>80</v>
      </c>
    </row>
    <row r="33" spans="4:4">
      <c r="D33" s="98">
        <f>SUM(D27:D32)</f>
        <v>-498.27</v>
      </c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  <ignoredErrors>
    <ignoredError sqref="L23" formula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W78"/>
  <sheetViews>
    <sheetView tabSelected="1" zoomScaleNormal="100" workbookViewId="0">
      <selection activeCell="C1" sqref="C1:D1"/>
    </sheetView>
  </sheetViews>
  <sheetFormatPr defaultColWidth="9.1328125" defaultRowHeight="13.9"/>
  <cols>
    <col min="1" max="1" width="9.1328125" style="25"/>
    <col min="2" max="2" width="10.1328125" style="25" customWidth="1"/>
    <col min="3" max="3" width="38.6640625" style="25" bestFit="1" customWidth="1"/>
    <col min="4" max="6" width="11.796875" style="25" customWidth="1"/>
    <col min="7" max="7" width="13.1328125" style="25" bestFit="1" customWidth="1"/>
    <col min="8" max="9" width="11.796875" style="25" customWidth="1"/>
    <col min="10" max="14" width="9.46484375" style="25" customWidth="1"/>
    <col min="15" max="15" width="10.796875" style="25" customWidth="1"/>
    <col min="16" max="16" width="15.19921875" style="25" customWidth="1"/>
    <col min="17" max="17" width="13.86328125" style="564" customWidth="1"/>
    <col min="18" max="18" width="11.33203125" style="337" bestFit="1" customWidth="1"/>
    <col min="19" max="19" width="9.1328125" style="337"/>
    <col min="20" max="16384" width="9.1328125" style="25"/>
  </cols>
  <sheetData>
    <row r="1" spans="2:20">
      <c r="C1" s="795" t="s">
        <v>211</v>
      </c>
      <c r="D1" s="795"/>
    </row>
    <row r="2" spans="2:20">
      <c r="C2" s="632" t="s">
        <v>212</v>
      </c>
      <c r="D2" s="632"/>
    </row>
    <row r="3" spans="2:20">
      <c r="C3" s="795" t="s">
        <v>213</v>
      </c>
      <c r="D3" s="795"/>
    </row>
    <row r="4" spans="2:20">
      <c r="C4" s="796" t="s">
        <v>214</v>
      </c>
      <c r="D4" s="796"/>
    </row>
    <row r="6" spans="2:20" ht="15">
      <c r="E6" s="26" t="s">
        <v>256</v>
      </c>
      <c r="H6" s="26" t="s">
        <v>0</v>
      </c>
      <c r="K6" s="27" t="s">
        <v>257</v>
      </c>
    </row>
    <row r="7" spans="2:20" ht="14.25" thickBot="1"/>
    <row r="8" spans="2:20" s="28" customFormat="1" ht="25.9" thickBot="1">
      <c r="B8" s="368"/>
      <c r="C8" s="368"/>
      <c r="D8" s="369"/>
      <c r="E8" s="369"/>
      <c r="F8" s="369" t="s">
        <v>103</v>
      </c>
      <c r="G8" s="369"/>
      <c r="H8" s="369"/>
      <c r="I8" s="369"/>
      <c r="J8" s="370"/>
      <c r="K8" s="371" t="s">
        <v>104</v>
      </c>
      <c r="L8" s="371"/>
      <c r="M8" s="371"/>
      <c r="N8" s="371"/>
      <c r="O8" s="372" t="s">
        <v>105</v>
      </c>
      <c r="Q8" s="565"/>
    </row>
    <row r="9" spans="2:20" s="28" customFormat="1" ht="25.5">
      <c r="B9" s="373" t="s">
        <v>1</v>
      </c>
      <c r="C9" s="373" t="s">
        <v>2</v>
      </c>
      <c r="D9" s="374"/>
      <c r="E9" s="533" t="s">
        <v>106</v>
      </c>
      <c r="F9" s="375"/>
      <c r="G9" s="797" t="s">
        <v>107</v>
      </c>
      <c r="H9" s="798"/>
      <c r="I9" s="799"/>
      <c r="J9" s="376" t="s">
        <v>108</v>
      </c>
      <c r="K9" s="377" t="s">
        <v>109</v>
      </c>
      <c r="L9" s="377" t="s">
        <v>110</v>
      </c>
      <c r="M9" s="377" t="s">
        <v>111</v>
      </c>
      <c r="N9" s="680" t="s">
        <v>112</v>
      </c>
      <c r="O9" s="378"/>
      <c r="Q9" s="565"/>
    </row>
    <row r="10" spans="2:20" s="29" customFormat="1" ht="38.25" customHeight="1" thickBot="1">
      <c r="B10" s="379" t="s">
        <v>5</v>
      </c>
      <c r="C10" s="379"/>
      <c r="D10" s="380" t="s">
        <v>108</v>
      </c>
      <c r="E10" s="381" t="s">
        <v>109</v>
      </c>
      <c r="F10" s="382" t="s">
        <v>113</v>
      </c>
      <c r="G10" s="380" t="s">
        <v>114</v>
      </c>
      <c r="H10" s="381" t="s">
        <v>115</v>
      </c>
      <c r="I10" s="382" t="s">
        <v>111</v>
      </c>
      <c r="J10" s="30"/>
      <c r="K10" s="31"/>
      <c r="L10" s="31"/>
      <c r="M10" s="31"/>
      <c r="N10" s="681"/>
      <c r="O10" s="32"/>
      <c r="Q10" s="566"/>
    </row>
    <row r="11" spans="2:20" s="33" customFormat="1">
      <c r="B11" s="34"/>
      <c r="C11" s="34"/>
      <c r="D11" s="35" t="s">
        <v>116</v>
      </c>
      <c r="E11" s="36" t="s">
        <v>117</v>
      </c>
      <c r="F11" s="37" t="s">
        <v>118</v>
      </c>
      <c r="G11" s="35" t="s">
        <v>119</v>
      </c>
      <c r="H11" s="36" t="s">
        <v>120</v>
      </c>
      <c r="I11" s="37" t="s">
        <v>121</v>
      </c>
      <c r="J11" s="35" t="s">
        <v>122</v>
      </c>
      <c r="K11" s="36" t="s">
        <v>123</v>
      </c>
      <c r="L11" s="36" t="s">
        <v>124</v>
      </c>
      <c r="M11" s="36" t="s">
        <v>125</v>
      </c>
      <c r="N11" s="682" t="s">
        <v>126</v>
      </c>
      <c r="O11" s="38" t="s">
        <v>127</v>
      </c>
      <c r="Q11" s="567"/>
    </row>
    <row r="12" spans="2:20" s="33" customFormat="1">
      <c r="B12" s="34"/>
      <c r="C12" s="34"/>
      <c r="D12" s="39"/>
      <c r="E12" s="40"/>
      <c r="F12" s="41"/>
      <c r="G12" s="39"/>
      <c r="H12" s="40"/>
      <c r="I12" s="41"/>
      <c r="J12" s="39"/>
      <c r="K12" s="40"/>
      <c r="L12" s="40"/>
      <c r="M12" s="40"/>
      <c r="N12" s="683"/>
      <c r="O12" s="42"/>
      <c r="Q12" s="567"/>
      <c r="R12" s="777" t="s">
        <v>222</v>
      </c>
      <c r="S12" s="777" t="s">
        <v>223</v>
      </c>
      <c r="T12" s="778"/>
    </row>
    <row r="13" spans="2:20" s="33" customFormat="1">
      <c r="B13" s="209"/>
      <c r="C13" s="209" t="s">
        <v>128</v>
      </c>
      <c r="D13" s="592">
        <f>Entrate!E13</f>
        <v>6744.2499999999991</v>
      </c>
      <c r="E13" s="593"/>
      <c r="F13" s="594">
        <f>SUM(D13:E13)</f>
        <v>6744.2499999999991</v>
      </c>
      <c r="G13" s="595">
        <f>D13</f>
        <v>6744.2499999999991</v>
      </c>
      <c r="H13" s="593"/>
      <c r="I13" s="596">
        <f>+G13-H13</f>
        <v>6744.2499999999991</v>
      </c>
      <c r="J13" s="597"/>
      <c r="K13" s="593"/>
      <c r="L13" s="593"/>
      <c r="M13" s="598">
        <f>+J13+K13-L13</f>
        <v>0</v>
      </c>
      <c r="N13" s="684">
        <f>+I13+M13</f>
        <v>6744.2499999999991</v>
      </c>
      <c r="O13" s="599"/>
      <c r="Q13" s="567"/>
      <c r="R13" s="777">
        <v>160</v>
      </c>
      <c r="S13" s="777">
        <v>160</v>
      </c>
      <c r="T13" s="778" t="s">
        <v>413</v>
      </c>
    </row>
    <row r="14" spans="2:20" s="33" customFormat="1">
      <c r="B14" s="209"/>
      <c r="C14" s="209"/>
      <c r="D14" s="597"/>
      <c r="E14" s="593"/>
      <c r="F14" s="600"/>
      <c r="G14" s="597"/>
      <c r="H14" s="593"/>
      <c r="I14" s="601"/>
      <c r="J14" s="597"/>
      <c r="K14" s="593"/>
      <c r="L14" s="593"/>
      <c r="M14" s="598"/>
      <c r="N14" s="684"/>
      <c r="O14" s="599"/>
      <c r="Q14" s="567"/>
      <c r="R14" s="777">
        <v>130</v>
      </c>
      <c r="S14" s="777">
        <v>160</v>
      </c>
      <c r="T14" s="778" t="s">
        <v>413</v>
      </c>
    </row>
    <row r="15" spans="2:20" s="33" customFormat="1">
      <c r="B15" s="209"/>
      <c r="C15" s="209" t="s">
        <v>129</v>
      </c>
      <c r="D15" s="592">
        <f>+Entrate!F17</f>
        <v>2534.4899999999998</v>
      </c>
      <c r="E15" s="602"/>
      <c r="F15" s="594">
        <f>SUM(D15:E15)</f>
        <v>2534.4899999999998</v>
      </c>
      <c r="G15" s="595">
        <f>F15</f>
        <v>2534.4899999999998</v>
      </c>
      <c r="H15" s="593"/>
      <c r="I15" s="596">
        <f>+G15-H15</f>
        <v>2534.4899999999998</v>
      </c>
      <c r="J15" s="597"/>
      <c r="K15" s="593"/>
      <c r="L15" s="593"/>
      <c r="M15" s="598">
        <f>+J15+K15-L15</f>
        <v>0</v>
      </c>
      <c r="N15" s="684">
        <f>+I15+M15</f>
        <v>2534.4899999999998</v>
      </c>
      <c r="O15" s="603">
        <f>+N15</f>
        <v>2534.4899999999998</v>
      </c>
      <c r="P15" s="642"/>
      <c r="Q15" s="568"/>
      <c r="R15" s="777"/>
      <c r="S15" s="777">
        <v>160</v>
      </c>
      <c r="T15" s="778" t="s">
        <v>413</v>
      </c>
    </row>
    <row r="16" spans="2:20" s="33" customFormat="1">
      <c r="B16" s="384"/>
      <c r="C16" s="384"/>
      <c r="D16" s="604"/>
      <c r="E16" s="605"/>
      <c r="F16" s="606"/>
      <c r="G16" s="604"/>
      <c r="H16" s="605"/>
      <c r="I16" s="606"/>
      <c r="J16" s="604"/>
      <c r="K16" s="605"/>
      <c r="L16" s="605"/>
      <c r="M16" s="605"/>
      <c r="N16" s="685"/>
      <c r="O16" s="607"/>
      <c r="P16" s="642"/>
      <c r="Q16" s="568"/>
      <c r="R16" s="777"/>
      <c r="S16" s="777">
        <v>180</v>
      </c>
      <c r="T16" s="778" t="s">
        <v>412</v>
      </c>
    </row>
    <row r="17" spans="2:23" s="33" customFormat="1">
      <c r="B17" s="209"/>
      <c r="C17" s="209"/>
      <c r="D17" s="608"/>
      <c r="E17" s="609"/>
      <c r="F17" s="610"/>
      <c r="G17" s="608"/>
      <c r="H17" s="609"/>
      <c r="I17" s="610"/>
      <c r="J17" s="595"/>
      <c r="K17" s="611"/>
      <c r="L17" s="611"/>
      <c r="M17" s="611"/>
      <c r="N17" s="686"/>
      <c r="O17" s="612"/>
      <c r="Q17" s="568"/>
      <c r="R17" s="777"/>
      <c r="S17" s="777"/>
      <c r="T17" s="778"/>
    </row>
    <row r="18" spans="2:23" ht="14.25" thickBot="1">
      <c r="B18" s="209"/>
      <c r="C18" s="43" t="s">
        <v>8</v>
      </c>
      <c r="D18" s="595"/>
      <c r="E18" s="611"/>
      <c r="F18" s="613"/>
      <c r="G18" s="595"/>
      <c r="H18" s="611"/>
      <c r="I18" s="613"/>
      <c r="J18" s="595"/>
      <c r="K18" s="611"/>
      <c r="L18" s="611"/>
      <c r="M18" s="611"/>
      <c r="N18" s="686"/>
      <c r="O18" s="612"/>
      <c r="P18" s="337"/>
      <c r="Q18" s="569"/>
      <c r="R18" s="779">
        <f>SUM(R13:R17)</f>
        <v>290</v>
      </c>
      <c r="S18" s="779">
        <f>SUM(S13:S17)</f>
        <v>660</v>
      </c>
      <c r="T18" s="792">
        <f>SUM(R18:S18)</f>
        <v>950</v>
      </c>
    </row>
    <row r="19" spans="2:23" ht="14.25" thickTop="1">
      <c r="B19" s="209"/>
      <c r="C19" s="209"/>
      <c r="D19" s="595"/>
      <c r="E19" s="611"/>
      <c r="F19" s="613"/>
      <c r="G19" s="595"/>
      <c r="H19" s="611"/>
      <c r="I19" s="613"/>
      <c r="J19" s="592"/>
      <c r="K19" s="611"/>
      <c r="L19" s="611"/>
      <c r="M19" s="614"/>
      <c r="N19" s="686"/>
      <c r="O19" s="612"/>
      <c r="P19" s="404"/>
    </row>
    <row r="20" spans="2:23">
      <c r="B20" s="209"/>
      <c r="C20" s="43" t="s">
        <v>130</v>
      </c>
      <c r="D20" s="595"/>
      <c r="E20" s="611"/>
      <c r="F20" s="615"/>
      <c r="G20" s="595"/>
      <c r="H20" s="611"/>
      <c r="I20" s="613"/>
      <c r="J20" s="595"/>
      <c r="K20" s="611"/>
      <c r="L20" s="611"/>
      <c r="M20" s="611"/>
      <c r="N20" s="686"/>
      <c r="O20" s="612"/>
      <c r="P20" s="337"/>
      <c r="R20" s="723" t="s">
        <v>222</v>
      </c>
      <c r="S20" s="723" t="s">
        <v>223</v>
      </c>
      <c r="T20" s="723" t="s">
        <v>224</v>
      </c>
      <c r="U20" s="723" t="s">
        <v>225</v>
      </c>
      <c r="V20" s="723" t="s">
        <v>226</v>
      </c>
      <c r="W20" s="724"/>
    </row>
    <row r="21" spans="2:23">
      <c r="B21" s="209" t="s">
        <v>10</v>
      </c>
      <c r="C21" s="210" t="s">
        <v>230</v>
      </c>
      <c r="D21" s="595">
        <f>Entrate!E24</f>
        <v>10080</v>
      </c>
      <c r="E21" s="611">
        <f>'E 1.01.01'!E23</f>
        <v>360</v>
      </c>
      <c r="F21" s="613">
        <f>SUM(D21:E21)</f>
        <v>10440</v>
      </c>
      <c r="G21" s="595">
        <f>+'E 1.01.01'!G23</f>
        <v>10440</v>
      </c>
      <c r="H21" s="611">
        <f>+'E 1.01.01'!H13</f>
        <v>9180</v>
      </c>
      <c r="I21" s="613">
        <f>'E 1.01.01'!I23</f>
        <v>1260</v>
      </c>
      <c r="J21" s="595">
        <f>+Entrate!D24</f>
        <v>1440</v>
      </c>
      <c r="K21" s="611">
        <f>+'E 1.01.01'!K23</f>
        <v>-720</v>
      </c>
      <c r="L21" s="611">
        <f>+'E 1.01.01'!L23</f>
        <v>720</v>
      </c>
      <c r="M21" s="611">
        <f>J21+K21-L21</f>
        <v>0</v>
      </c>
      <c r="N21" s="686">
        <f>I21+M21</f>
        <v>1260</v>
      </c>
      <c r="O21" s="612">
        <f t="shared" ref="O21:O28" si="0">H21+L21</f>
        <v>9900</v>
      </c>
      <c r="R21" s="723">
        <v>160</v>
      </c>
      <c r="S21" s="723">
        <v>160</v>
      </c>
      <c r="T21" s="723">
        <v>160</v>
      </c>
      <c r="U21" s="724">
        <v>180</v>
      </c>
      <c r="V21" s="724">
        <v>180</v>
      </c>
      <c r="W21" s="724"/>
    </row>
    <row r="22" spans="2:23">
      <c r="B22" s="209" t="s">
        <v>131</v>
      </c>
      <c r="C22" s="210" t="s">
        <v>231</v>
      </c>
      <c r="D22" s="595">
        <f>Entrate!E25</f>
        <v>90</v>
      </c>
      <c r="E22" s="611">
        <f>+'E 1.01.02'!E23</f>
        <v>0</v>
      </c>
      <c r="F22" s="613">
        <f>SUM(D22:E22)</f>
        <v>90</v>
      </c>
      <c r="G22" s="595">
        <f>+'E 1.01.02'!G23</f>
        <v>90</v>
      </c>
      <c r="H22" s="611">
        <f>'E 1.01.02'!H23</f>
        <v>90</v>
      </c>
      <c r="I22" s="613">
        <f>'E 1.01.02'!I23</f>
        <v>0</v>
      </c>
      <c r="J22" s="595">
        <f>Entrate!D25+Entrate!D23</f>
        <v>0</v>
      </c>
      <c r="K22" s="611">
        <v>0</v>
      </c>
      <c r="L22" s="611">
        <f>+'E 1.01.02'!K23</f>
        <v>0</v>
      </c>
      <c r="M22" s="611">
        <f t="shared" ref="M22:M28" si="1">J22+K22-L22</f>
        <v>0</v>
      </c>
      <c r="N22" s="686">
        <f t="shared" ref="N22" si="2">I22+M22</f>
        <v>0</v>
      </c>
      <c r="O22" s="612">
        <f t="shared" si="0"/>
        <v>90</v>
      </c>
      <c r="P22" s="337"/>
      <c r="R22" s="723">
        <v>130</v>
      </c>
      <c r="S22" s="723">
        <v>160</v>
      </c>
      <c r="T22" s="723">
        <v>160</v>
      </c>
      <c r="U22" s="724"/>
      <c r="V22" s="724"/>
      <c r="W22" s="724"/>
    </row>
    <row r="23" spans="2:23">
      <c r="B23" s="209" t="s">
        <v>12</v>
      </c>
      <c r="C23" s="210" t="s">
        <v>13</v>
      </c>
      <c r="D23" s="595">
        <f>+Entrate!E26</f>
        <v>0</v>
      </c>
      <c r="E23" s="611">
        <v>0</v>
      </c>
      <c r="F23" s="613">
        <f>SUM(D23:E23)</f>
        <v>0</v>
      </c>
      <c r="G23" s="595">
        <v>0</v>
      </c>
      <c r="H23" s="611">
        <v>0</v>
      </c>
      <c r="I23" s="613">
        <v>0</v>
      </c>
      <c r="J23" s="595">
        <f>+Entrate!D27</f>
        <v>2380</v>
      </c>
      <c r="K23" s="611">
        <f>+'E 1.01.04'!E23</f>
        <v>-940</v>
      </c>
      <c r="L23" s="611">
        <f>+'E 1.01.04'!F23</f>
        <v>490</v>
      </c>
      <c r="M23" s="611">
        <f t="shared" si="1"/>
        <v>950</v>
      </c>
      <c r="N23" s="686">
        <f>I23+M23</f>
        <v>950</v>
      </c>
      <c r="O23" s="612">
        <f>H23+L23</f>
        <v>490</v>
      </c>
      <c r="P23" s="337"/>
      <c r="R23" s="723">
        <v>130</v>
      </c>
      <c r="S23" s="723">
        <v>160</v>
      </c>
      <c r="T23" s="723">
        <v>130</v>
      </c>
      <c r="U23" s="724"/>
      <c r="V23" s="724"/>
      <c r="W23" s="724"/>
    </row>
    <row r="24" spans="2:23">
      <c r="B24" s="209" t="s">
        <v>197</v>
      </c>
      <c r="C24" s="210" t="s">
        <v>196</v>
      </c>
      <c r="D24" s="595">
        <f>+Entrate!E28</f>
        <v>0</v>
      </c>
      <c r="E24" s="611">
        <v>0</v>
      </c>
      <c r="F24" s="613">
        <f>SUM(D24:E24)</f>
        <v>0</v>
      </c>
      <c r="G24" s="595">
        <f>+F24</f>
        <v>0</v>
      </c>
      <c r="H24" s="611">
        <v>0</v>
      </c>
      <c r="I24" s="613">
        <v>0</v>
      </c>
      <c r="J24" s="595">
        <f>+Entrate!D28</f>
        <v>0</v>
      </c>
      <c r="K24" s="611">
        <f>+'E 1.01.05'!E23</f>
        <v>1660</v>
      </c>
      <c r="L24" s="611">
        <f>+'E 1.01.05'!F23</f>
        <v>0</v>
      </c>
      <c r="M24" s="611">
        <f t="shared" si="1"/>
        <v>1660</v>
      </c>
      <c r="N24" s="686">
        <f>I24+M24</f>
        <v>1660</v>
      </c>
      <c r="O24" s="612">
        <f>H24+L24</f>
        <v>0</v>
      </c>
      <c r="P24" s="337"/>
      <c r="R24" s="723">
        <v>180</v>
      </c>
      <c r="S24" s="723">
        <v>180</v>
      </c>
      <c r="T24" s="723">
        <v>130</v>
      </c>
      <c r="U24" s="724"/>
      <c r="V24" s="724"/>
      <c r="W24" s="724"/>
    </row>
    <row r="25" spans="2:23">
      <c r="B25" s="240"/>
      <c r="C25" s="210"/>
      <c r="D25" s="595"/>
      <c r="E25" s="611"/>
      <c r="F25" s="613"/>
      <c r="G25" s="595"/>
      <c r="H25" s="611"/>
      <c r="I25" s="613"/>
      <c r="J25" s="595"/>
      <c r="K25" s="611"/>
      <c r="L25" s="611"/>
      <c r="M25" s="611"/>
      <c r="N25" s="686"/>
      <c r="O25" s="612"/>
      <c r="P25" s="337"/>
      <c r="R25" s="723"/>
      <c r="S25" s="723"/>
      <c r="T25" s="723">
        <v>180</v>
      </c>
      <c r="U25" s="724"/>
      <c r="V25" s="724"/>
      <c r="W25" s="724"/>
    </row>
    <row r="26" spans="2:23" ht="14.25" thickBot="1">
      <c r="B26" s="240"/>
      <c r="C26" s="277" t="s">
        <v>132</v>
      </c>
      <c r="D26" s="595"/>
      <c r="E26" s="611"/>
      <c r="F26" s="613"/>
      <c r="G26" s="595"/>
      <c r="H26" s="611"/>
      <c r="I26" s="734"/>
      <c r="J26" s="595"/>
      <c r="K26" s="611"/>
      <c r="L26" s="611"/>
      <c r="M26" s="611"/>
      <c r="N26" s="686"/>
      <c r="O26" s="612"/>
      <c r="P26" s="337"/>
      <c r="R26" s="740">
        <f>SUM(R21:R25)</f>
        <v>600</v>
      </c>
      <c r="S26" s="740">
        <f>SUM(S21:S25)</f>
        <v>660</v>
      </c>
      <c r="T26" s="740">
        <f>SUM(T21:T25)</f>
        <v>760</v>
      </c>
      <c r="U26" s="740">
        <f>SUM(U6:U25)</f>
        <v>180</v>
      </c>
      <c r="V26" s="740">
        <f>SUM(V6:V25)</f>
        <v>180</v>
      </c>
      <c r="W26" s="791">
        <f>SUM(R26:V26)</f>
        <v>2380</v>
      </c>
    </row>
    <row r="27" spans="2:23" ht="14.25" thickTop="1">
      <c r="B27" s="210" t="s">
        <v>15</v>
      </c>
      <c r="C27" s="210" t="s">
        <v>199</v>
      </c>
      <c r="D27" s="595">
        <f>Entrate!E31</f>
        <v>52</v>
      </c>
      <c r="E27" s="611">
        <f>+'E 1.02.01'!E23</f>
        <v>-52</v>
      </c>
      <c r="F27" s="613">
        <f>SUM(D27:E27)</f>
        <v>0</v>
      </c>
      <c r="G27" s="595">
        <f>+'E 1.02.01'!G23</f>
        <v>0</v>
      </c>
      <c r="H27" s="611">
        <f>'E 1.02.01'!H23</f>
        <v>0</v>
      </c>
      <c r="I27" s="735">
        <f>G27-H27</f>
        <v>0</v>
      </c>
      <c r="J27" s="595">
        <f>Entrate!D31</f>
        <v>0</v>
      </c>
      <c r="K27" s="611">
        <f>+'E 1.02.01'!K23</f>
        <v>0</v>
      </c>
      <c r="L27" s="611">
        <f>'E 1.02.01'!J23</f>
        <v>0</v>
      </c>
      <c r="M27" s="611">
        <f>J27+K27-L27</f>
        <v>0</v>
      </c>
      <c r="N27" s="686">
        <f>I27+J27-L27</f>
        <v>0</v>
      </c>
      <c r="O27" s="612">
        <f t="shared" si="0"/>
        <v>0</v>
      </c>
      <c r="P27" s="337"/>
    </row>
    <row r="28" spans="2:23">
      <c r="B28" s="210" t="s">
        <v>16</v>
      </c>
      <c r="C28" s="210" t="s">
        <v>17</v>
      </c>
      <c r="D28" s="595">
        <f>Entrate!E32</f>
        <v>0</v>
      </c>
      <c r="E28" s="611">
        <f>'E 1.02.02'!E23</f>
        <v>320</v>
      </c>
      <c r="F28" s="613">
        <f>SUM(D28:E28)</f>
        <v>320</v>
      </c>
      <c r="G28" s="595">
        <f>F28</f>
        <v>320</v>
      </c>
      <c r="H28" s="611">
        <f>'E 1.02.02'!F23</f>
        <v>320</v>
      </c>
      <c r="I28" s="735">
        <f>G28-H28</f>
        <v>0</v>
      </c>
      <c r="J28" s="595">
        <f>Entrate!D32</f>
        <v>0</v>
      </c>
      <c r="K28" s="611">
        <v>0</v>
      </c>
      <c r="L28" s="611">
        <v>0</v>
      </c>
      <c r="M28" s="611">
        <f t="shared" si="1"/>
        <v>0</v>
      </c>
      <c r="N28" s="686">
        <f>I28+M28</f>
        <v>0</v>
      </c>
      <c r="O28" s="612">
        <f t="shared" si="0"/>
        <v>320</v>
      </c>
      <c r="P28" s="337"/>
    </row>
    <row r="29" spans="2:23">
      <c r="B29" s="210" t="s">
        <v>18</v>
      </c>
      <c r="C29" s="210" t="s">
        <v>19</v>
      </c>
      <c r="D29" s="595">
        <f>Entrate!E33</f>
        <v>0</v>
      </c>
      <c r="E29" s="611">
        <f>'E 1.02.03'!E23</f>
        <v>37.9</v>
      </c>
      <c r="F29" s="613">
        <f>SUM(D29:E29)</f>
        <v>37.9</v>
      </c>
      <c r="G29" s="595">
        <f>F29</f>
        <v>37.9</v>
      </c>
      <c r="H29" s="611">
        <f>'E 1.02.03'!H23</f>
        <v>37.9</v>
      </c>
      <c r="I29" s="735">
        <f>G29-H29</f>
        <v>0</v>
      </c>
      <c r="J29" s="595">
        <f>Entrate!D33</f>
        <v>0</v>
      </c>
      <c r="K29" s="611">
        <f>+'E 1.02.03'!K23</f>
        <v>0</v>
      </c>
      <c r="L29" s="611">
        <f>+'E 1.02.03'!L23</f>
        <v>0</v>
      </c>
      <c r="M29" s="611">
        <f>J29+K29-L29</f>
        <v>0</v>
      </c>
      <c r="N29" s="686">
        <f>I29+M29</f>
        <v>0</v>
      </c>
      <c r="O29" s="612">
        <f>H29+L29</f>
        <v>37.9</v>
      </c>
      <c r="P29" s="337"/>
    </row>
    <row r="30" spans="2:23">
      <c r="B30" s="209"/>
      <c r="C30" s="385"/>
      <c r="D30" s="616"/>
      <c r="E30" s="617"/>
      <c r="F30" s="618"/>
      <c r="G30" s="616"/>
      <c r="H30" s="617"/>
      <c r="I30" s="618"/>
      <c r="J30" s="616"/>
      <c r="K30" s="617"/>
      <c r="L30" s="617"/>
      <c r="M30" s="617"/>
      <c r="N30" s="687"/>
      <c r="O30" s="619"/>
      <c r="P30" s="337"/>
      <c r="R30" s="771" t="s">
        <v>224</v>
      </c>
      <c r="S30" s="771" t="s">
        <v>225</v>
      </c>
      <c r="T30" s="771" t="s">
        <v>226</v>
      </c>
    </row>
    <row r="31" spans="2:23" ht="14.25" thickBot="1">
      <c r="B31" s="43"/>
      <c r="C31" s="44" t="s">
        <v>95</v>
      </c>
      <c r="D31" s="620">
        <f t="shared" ref="D31:M31" si="3">SUM(D17:D30)</f>
        <v>10222</v>
      </c>
      <c r="E31" s="621">
        <f t="shared" si="3"/>
        <v>665.9</v>
      </c>
      <c r="F31" s="622">
        <f t="shared" si="3"/>
        <v>10887.9</v>
      </c>
      <c r="G31" s="620">
        <f t="shared" si="3"/>
        <v>10887.9</v>
      </c>
      <c r="H31" s="621">
        <f t="shared" si="3"/>
        <v>9627.9</v>
      </c>
      <c r="I31" s="622">
        <f t="shared" si="3"/>
        <v>1260</v>
      </c>
      <c r="J31" s="620">
        <f t="shared" si="3"/>
        <v>3820</v>
      </c>
      <c r="K31" s="621">
        <f t="shared" si="3"/>
        <v>0</v>
      </c>
      <c r="L31" s="622">
        <f t="shared" si="3"/>
        <v>1210</v>
      </c>
      <c r="M31" s="622">
        <f t="shared" si="3"/>
        <v>2610</v>
      </c>
      <c r="N31" s="688">
        <f>SUM(N18:N30)</f>
        <v>3870</v>
      </c>
      <c r="O31" s="623">
        <f>SUM(O17:O30)</f>
        <v>10837.9</v>
      </c>
      <c r="P31" s="337"/>
      <c r="Q31" s="701"/>
      <c r="R31" s="771">
        <v>160</v>
      </c>
      <c r="S31" s="772">
        <v>180</v>
      </c>
      <c r="T31" s="772">
        <v>180</v>
      </c>
      <c r="U31" s="794" t="s">
        <v>413</v>
      </c>
    </row>
    <row r="32" spans="2:23" ht="14.25" thickTop="1">
      <c r="B32" s="209"/>
      <c r="C32" s="385"/>
      <c r="D32" s="595"/>
      <c r="E32" s="611"/>
      <c r="F32" s="613"/>
      <c r="G32" s="595"/>
      <c r="H32" s="611"/>
      <c r="I32" s="613"/>
      <c r="J32" s="595"/>
      <c r="K32" s="611"/>
      <c r="L32" s="611"/>
      <c r="M32" s="611"/>
      <c r="N32" s="686"/>
      <c r="O32" s="612"/>
      <c r="R32" s="771">
        <v>160</v>
      </c>
      <c r="S32" s="772"/>
      <c r="T32" s="772"/>
      <c r="U32" s="794" t="s">
        <v>413</v>
      </c>
    </row>
    <row r="33" spans="2:21">
      <c r="B33" s="209"/>
      <c r="C33" s="44" t="s">
        <v>21</v>
      </c>
      <c r="D33" s="595"/>
      <c r="E33" s="611"/>
      <c r="F33" s="613"/>
      <c r="G33" s="595"/>
      <c r="H33" s="611"/>
      <c r="I33" s="613"/>
      <c r="J33" s="595"/>
      <c r="K33" s="611"/>
      <c r="L33" s="611"/>
      <c r="M33" s="611"/>
      <c r="N33" s="686"/>
      <c r="O33" s="612"/>
      <c r="R33" s="771">
        <v>130</v>
      </c>
      <c r="S33" s="772"/>
      <c r="T33" s="772"/>
      <c r="U33" s="794" t="s">
        <v>413</v>
      </c>
    </row>
    <row r="34" spans="2:21">
      <c r="B34" s="209"/>
      <c r="C34" s="385"/>
      <c r="D34" s="595"/>
      <c r="E34" s="611"/>
      <c r="F34" s="613"/>
      <c r="G34" s="595"/>
      <c r="H34" s="611"/>
      <c r="I34" s="613"/>
      <c r="J34" s="595"/>
      <c r="K34" s="611"/>
      <c r="L34" s="611"/>
      <c r="M34" s="611"/>
      <c r="N34" s="686"/>
      <c r="O34" s="612"/>
      <c r="Q34" s="570"/>
      <c r="R34" s="771">
        <v>130</v>
      </c>
      <c r="S34" s="772"/>
      <c r="T34" s="772"/>
      <c r="U34" s="794" t="s">
        <v>413</v>
      </c>
    </row>
    <row r="35" spans="2:21">
      <c r="B35" s="209"/>
      <c r="C35" s="44" t="s">
        <v>22</v>
      </c>
      <c r="D35" s="595"/>
      <c r="E35" s="611"/>
      <c r="F35" s="613"/>
      <c r="G35" s="595"/>
      <c r="H35" s="611"/>
      <c r="I35" s="613"/>
      <c r="J35" s="595"/>
      <c r="K35" s="611"/>
      <c r="L35" s="611"/>
      <c r="M35" s="611"/>
      <c r="N35" s="686"/>
      <c r="O35" s="612"/>
      <c r="R35" s="771">
        <v>180</v>
      </c>
      <c r="S35" s="772"/>
      <c r="T35" s="772"/>
      <c r="U35" s="794" t="s">
        <v>413</v>
      </c>
    </row>
    <row r="36" spans="2:21">
      <c r="B36" s="209" t="s">
        <v>23</v>
      </c>
      <c r="C36" s="385" t="s">
        <v>24</v>
      </c>
      <c r="D36" s="595">
        <f>Entrate!E41</f>
        <v>0</v>
      </c>
      <c r="E36" s="611">
        <f>'E 2.01.01'!E23</f>
        <v>0</v>
      </c>
      <c r="F36" s="613">
        <f>E36+D36</f>
        <v>0</v>
      </c>
      <c r="G36" s="595">
        <f>F36</f>
        <v>0</v>
      </c>
      <c r="H36" s="611">
        <f>'E 2.01.01'!H23</f>
        <v>0</v>
      </c>
      <c r="I36" s="613">
        <f>G36-H36</f>
        <v>0</v>
      </c>
      <c r="J36" s="595">
        <v>0</v>
      </c>
      <c r="K36" s="611">
        <v>0</v>
      </c>
      <c r="L36" s="611">
        <v>0</v>
      </c>
      <c r="M36" s="611">
        <f>J36+K36-L36</f>
        <v>0</v>
      </c>
      <c r="N36" s="686">
        <f>I36+M36</f>
        <v>0</v>
      </c>
      <c r="O36" s="612">
        <f>H36+L36</f>
        <v>0</v>
      </c>
      <c r="R36" s="771">
        <v>180</v>
      </c>
      <c r="S36" s="771">
        <v>180</v>
      </c>
      <c r="T36" s="771">
        <v>180</v>
      </c>
      <c r="U36" s="794" t="s">
        <v>412</v>
      </c>
    </row>
    <row r="37" spans="2:21" ht="14.25" thickBot="1">
      <c r="B37" s="209"/>
      <c r="C37" s="385"/>
      <c r="D37" s="624"/>
      <c r="E37" s="625"/>
      <c r="F37" s="626"/>
      <c r="G37" s="624"/>
      <c r="H37" s="625"/>
      <c r="I37" s="626"/>
      <c r="J37" s="624"/>
      <c r="K37" s="625"/>
      <c r="L37" s="625"/>
      <c r="M37" s="625"/>
      <c r="N37" s="689"/>
      <c r="O37" s="627"/>
      <c r="R37" s="773">
        <f>SUM(R31:R36)</f>
        <v>940</v>
      </c>
      <c r="S37" s="773">
        <f>SUM(S31:S36)</f>
        <v>360</v>
      </c>
      <c r="T37" s="773">
        <f>SUM(T31:T36)</f>
        <v>360</v>
      </c>
      <c r="U37" s="793">
        <f>SUM(R37:T37)</f>
        <v>1660</v>
      </c>
    </row>
    <row r="38" spans="2:21">
      <c r="B38" s="209"/>
      <c r="C38" s="385"/>
      <c r="D38" s="595"/>
      <c r="E38" s="611"/>
      <c r="F38" s="613"/>
      <c r="G38" s="595"/>
      <c r="H38" s="611"/>
      <c r="I38" s="613"/>
      <c r="J38" s="595"/>
      <c r="K38" s="611"/>
      <c r="L38" s="611"/>
      <c r="M38" s="611"/>
      <c r="N38" s="686"/>
      <c r="O38" s="612"/>
    </row>
    <row r="39" spans="2:21" ht="14.25" thickBot="1">
      <c r="B39" s="43"/>
      <c r="C39" s="44" t="s">
        <v>25</v>
      </c>
      <c r="D39" s="620">
        <f>SUM(D32:D37)</f>
        <v>0</v>
      </c>
      <c r="E39" s="621">
        <f>SUM(E32:E37)</f>
        <v>0</v>
      </c>
      <c r="F39" s="622">
        <f>SUM(F32:F37)</f>
        <v>0</v>
      </c>
      <c r="G39" s="620">
        <f>SUM(G33:G37)</f>
        <v>0</v>
      </c>
      <c r="H39" s="621">
        <f>SUM(H33:H37)</f>
        <v>0</v>
      </c>
      <c r="I39" s="622">
        <f t="shared" ref="I39:N39" si="4">SUM(I32:I37)</f>
        <v>0</v>
      </c>
      <c r="J39" s="620">
        <f t="shared" si="4"/>
        <v>0</v>
      </c>
      <c r="K39" s="621">
        <f t="shared" si="4"/>
        <v>0</v>
      </c>
      <c r="L39" s="621">
        <f t="shared" si="4"/>
        <v>0</v>
      </c>
      <c r="M39" s="621">
        <f t="shared" si="4"/>
        <v>0</v>
      </c>
      <c r="N39" s="688">
        <f t="shared" si="4"/>
        <v>0</v>
      </c>
      <c r="O39" s="623">
        <f>SUM(O32:O37)</f>
        <v>0</v>
      </c>
    </row>
    <row r="40" spans="2:21" ht="14.25" thickTop="1">
      <c r="B40" s="209"/>
      <c r="C40" s="385"/>
      <c r="D40" s="595"/>
      <c r="E40" s="611"/>
      <c r="F40" s="613"/>
      <c r="G40" s="595"/>
      <c r="H40" s="611"/>
      <c r="I40" s="613"/>
      <c r="J40" s="595"/>
      <c r="K40" s="611"/>
      <c r="L40" s="611"/>
      <c r="M40" s="611"/>
      <c r="N40" s="686"/>
      <c r="O40" s="612"/>
    </row>
    <row r="41" spans="2:21">
      <c r="B41" s="209"/>
      <c r="C41" s="44" t="s">
        <v>26</v>
      </c>
      <c r="D41" s="595"/>
      <c r="E41" s="611"/>
      <c r="F41" s="613"/>
      <c r="G41" s="595"/>
      <c r="H41" s="611"/>
      <c r="I41" s="613"/>
      <c r="J41" s="595"/>
      <c r="K41" s="611"/>
      <c r="L41" s="611"/>
      <c r="M41" s="611"/>
      <c r="N41" s="686"/>
      <c r="O41" s="612"/>
    </row>
    <row r="42" spans="2:21">
      <c r="B42" s="209"/>
      <c r="C42" s="385"/>
      <c r="D42" s="595"/>
      <c r="E42" s="611"/>
      <c r="F42" s="613"/>
      <c r="G42" s="595"/>
      <c r="H42" s="611"/>
      <c r="I42" s="613"/>
      <c r="J42" s="595"/>
      <c r="K42" s="611"/>
      <c r="L42" s="611"/>
      <c r="M42" s="611"/>
      <c r="N42" s="686"/>
      <c r="O42" s="612"/>
    </row>
    <row r="43" spans="2:21">
      <c r="B43" s="209"/>
      <c r="C43" s="44" t="s">
        <v>27</v>
      </c>
      <c r="D43" s="595"/>
      <c r="E43" s="611"/>
      <c r="F43" s="613"/>
      <c r="G43" s="595"/>
      <c r="H43" s="611"/>
      <c r="I43" s="613"/>
      <c r="J43" s="595"/>
      <c r="K43" s="611"/>
      <c r="L43" s="611"/>
      <c r="M43" s="611"/>
      <c r="N43" s="686"/>
      <c r="O43" s="612"/>
    </row>
    <row r="44" spans="2:21">
      <c r="B44" s="209" t="s">
        <v>28</v>
      </c>
      <c r="C44" s="385" t="s">
        <v>29</v>
      </c>
      <c r="D44" s="595"/>
      <c r="E44" s="611"/>
      <c r="F44" s="613"/>
      <c r="G44" s="595"/>
      <c r="H44" s="611"/>
      <c r="I44" s="613"/>
      <c r="J44" s="595"/>
      <c r="K44" s="611"/>
      <c r="L44" s="611"/>
      <c r="M44" s="611"/>
      <c r="N44" s="686"/>
      <c r="O44" s="612"/>
    </row>
    <row r="45" spans="2:21">
      <c r="B45" s="209"/>
      <c r="C45" s="385"/>
      <c r="D45" s="595"/>
      <c r="E45" s="611"/>
      <c r="F45" s="613"/>
      <c r="G45" s="595"/>
      <c r="H45" s="611"/>
      <c r="I45" s="613"/>
      <c r="J45" s="595"/>
      <c r="K45" s="611"/>
      <c r="L45" s="611"/>
      <c r="M45" s="611"/>
      <c r="N45" s="686"/>
      <c r="O45" s="612"/>
    </row>
    <row r="46" spans="2:21" ht="14.25" thickBot="1">
      <c r="B46" s="43"/>
      <c r="C46" s="44" t="s">
        <v>30</v>
      </c>
      <c r="D46" s="620">
        <f t="shared" ref="D46:O46" si="5">SUM(D40:D44)</f>
        <v>0</v>
      </c>
      <c r="E46" s="621">
        <f t="shared" si="5"/>
        <v>0</v>
      </c>
      <c r="F46" s="622">
        <f t="shared" si="5"/>
        <v>0</v>
      </c>
      <c r="G46" s="620">
        <f t="shared" si="5"/>
        <v>0</v>
      </c>
      <c r="H46" s="621">
        <f t="shared" si="5"/>
        <v>0</v>
      </c>
      <c r="I46" s="622">
        <f t="shared" si="5"/>
        <v>0</v>
      </c>
      <c r="J46" s="620">
        <f t="shared" si="5"/>
        <v>0</v>
      </c>
      <c r="K46" s="621">
        <f t="shared" si="5"/>
        <v>0</v>
      </c>
      <c r="L46" s="621">
        <f t="shared" si="5"/>
        <v>0</v>
      </c>
      <c r="M46" s="621">
        <f t="shared" si="5"/>
        <v>0</v>
      </c>
      <c r="N46" s="688">
        <f t="shared" si="5"/>
        <v>0</v>
      </c>
      <c r="O46" s="623">
        <f t="shared" si="5"/>
        <v>0</v>
      </c>
    </row>
    <row r="47" spans="2:21" ht="14.25" thickTop="1">
      <c r="B47" s="209"/>
      <c r="C47" s="44"/>
      <c r="D47" s="595"/>
      <c r="E47" s="611"/>
      <c r="F47" s="613"/>
      <c r="G47" s="595"/>
      <c r="H47" s="611"/>
      <c r="I47" s="613"/>
      <c r="J47" s="595"/>
      <c r="K47" s="611"/>
      <c r="L47" s="611"/>
      <c r="M47" s="611"/>
      <c r="N47" s="686"/>
      <c r="O47" s="612"/>
    </row>
    <row r="48" spans="2:21">
      <c r="B48" s="209"/>
      <c r="C48" s="385"/>
      <c r="D48" s="595"/>
      <c r="E48" s="611"/>
      <c r="F48" s="613"/>
      <c r="G48" s="595"/>
      <c r="H48" s="611"/>
      <c r="I48" s="613"/>
      <c r="J48" s="595"/>
      <c r="K48" s="611"/>
      <c r="L48" s="611"/>
      <c r="M48" s="611"/>
      <c r="N48" s="686"/>
      <c r="O48" s="612"/>
    </row>
    <row r="49" spans="2:20">
      <c r="B49" s="43"/>
      <c r="C49" s="44" t="s">
        <v>133</v>
      </c>
      <c r="D49" s="628">
        <f t="shared" ref="D49:I49" si="6">SUM(D31,D39,D46)</f>
        <v>10222</v>
      </c>
      <c r="E49" s="629">
        <f t="shared" si="6"/>
        <v>665.9</v>
      </c>
      <c r="F49" s="630">
        <f t="shared" si="6"/>
        <v>10887.9</v>
      </c>
      <c r="G49" s="628">
        <f t="shared" si="6"/>
        <v>10887.9</v>
      </c>
      <c r="H49" s="629">
        <f t="shared" si="6"/>
        <v>9627.9</v>
      </c>
      <c r="I49" s="630">
        <f t="shared" si="6"/>
        <v>1260</v>
      </c>
      <c r="J49" s="628">
        <f t="shared" ref="J49:O49" si="7">SUM(J31,J39,J46)</f>
        <v>3820</v>
      </c>
      <c r="K49" s="629">
        <f t="shared" si="7"/>
        <v>0</v>
      </c>
      <c r="L49" s="629">
        <f t="shared" si="7"/>
        <v>1210</v>
      </c>
      <c r="M49" s="629">
        <f t="shared" si="7"/>
        <v>2610</v>
      </c>
      <c r="N49" s="690">
        <f t="shared" si="7"/>
        <v>3870</v>
      </c>
      <c r="O49" s="631">
        <f t="shared" si="7"/>
        <v>10837.9</v>
      </c>
    </row>
    <row r="50" spans="2:20" ht="14.25" thickBot="1">
      <c r="B50" s="43"/>
      <c r="C50" s="44"/>
      <c r="D50" s="620"/>
      <c r="E50" s="621"/>
      <c r="F50" s="622"/>
      <c r="G50" s="620"/>
      <c r="H50" s="621"/>
      <c r="I50" s="622"/>
      <c r="J50" s="620"/>
      <c r="K50" s="621"/>
      <c r="L50" s="621"/>
      <c r="M50" s="621"/>
      <c r="N50" s="688"/>
      <c r="O50" s="623"/>
    </row>
    <row r="51" spans="2:20" ht="14.25" thickTop="1">
      <c r="B51" s="209"/>
      <c r="C51" s="385"/>
      <c r="D51" s="595"/>
      <c r="E51" s="611"/>
      <c r="F51" s="613"/>
      <c r="G51" s="595"/>
      <c r="H51" s="611"/>
      <c r="I51" s="613"/>
      <c r="J51" s="595"/>
      <c r="K51" s="611"/>
      <c r="L51" s="611"/>
      <c r="M51" s="611"/>
      <c r="N51" s="686"/>
      <c r="O51" s="612"/>
      <c r="Q51" s="564">
        <f>+G49-'RF - Uscite'!G53</f>
        <v>1772.4799999999996</v>
      </c>
    </row>
    <row r="52" spans="2:20" s="24" customFormat="1">
      <c r="B52" s="43"/>
      <c r="C52" s="44" t="s">
        <v>40</v>
      </c>
      <c r="D52" s="45">
        <f>-'RF - Uscite'!D69+'RF - Entrate'!D49</f>
        <v>425.52000000000044</v>
      </c>
      <c r="E52" s="49">
        <f>-'RF - Uscite'!E69+'RF - Entrate'!E49</f>
        <v>1346.96</v>
      </c>
      <c r="F52" s="47">
        <f>-'RF - Uscite'!F69+'RF - Entrate'!F49</f>
        <v>1772.4799999999996</v>
      </c>
      <c r="G52" s="45">
        <f>-'RF - Uscite'!G69+'RF - Entrate'!G49</f>
        <v>1772.4799999999996</v>
      </c>
      <c r="H52" s="46" t="s">
        <v>134</v>
      </c>
      <c r="I52" s="47"/>
      <c r="J52" s="45"/>
      <c r="K52" s="46"/>
      <c r="L52" s="46"/>
      <c r="M52" s="46"/>
      <c r="N52" s="691"/>
      <c r="O52" s="48"/>
      <c r="Q52" s="564"/>
      <c r="R52" s="337"/>
    </row>
    <row r="53" spans="2:20" s="24" customFormat="1">
      <c r="B53" s="43"/>
      <c r="C53" s="44" t="s">
        <v>128</v>
      </c>
      <c r="D53" s="45"/>
      <c r="E53" s="46"/>
      <c r="F53" s="47"/>
      <c r="G53" s="45">
        <f>G13</f>
        <v>6744.2499999999991</v>
      </c>
      <c r="H53" s="46" t="s">
        <v>135</v>
      </c>
      <c r="I53" s="47"/>
      <c r="J53" s="45"/>
      <c r="K53" s="46"/>
      <c r="L53" s="46"/>
      <c r="M53" s="46"/>
      <c r="N53" s="691"/>
      <c r="O53" s="48"/>
      <c r="Q53" s="570"/>
    </row>
    <row r="54" spans="2:20" s="24" customFormat="1">
      <c r="B54" s="43"/>
      <c r="C54" s="44" t="s">
        <v>136</v>
      </c>
      <c r="D54" s="45"/>
      <c r="E54" s="46"/>
      <c r="F54" s="47"/>
      <c r="G54" s="45">
        <f>-'RF - Uscite'!L69+K49</f>
        <v>200</v>
      </c>
      <c r="H54" s="46" t="s">
        <v>258</v>
      </c>
      <c r="I54" s="47"/>
      <c r="J54" s="45"/>
      <c r="K54" s="46"/>
      <c r="L54" s="46"/>
      <c r="M54" s="46"/>
      <c r="N54" s="691"/>
      <c r="O54" s="48"/>
      <c r="Q54" s="570"/>
    </row>
    <row r="55" spans="2:20" s="24" customFormat="1" ht="14.25" thickBot="1">
      <c r="B55" s="43"/>
      <c r="C55" s="44"/>
      <c r="D55" s="45"/>
      <c r="E55" s="46"/>
      <c r="F55" s="47"/>
      <c r="G55" s="45"/>
      <c r="H55" s="46"/>
      <c r="I55" s="47"/>
      <c r="J55" s="45"/>
      <c r="K55" s="46"/>
      <c r="L55" s="46"/>
      <c r="M55" s="46"/>
      <c r="N55" s="691"/>
      <c r="O55" s="48"/>
      <c r="Q55" s="570"/>
    </row>
    <row r="56" spans="2:20" s="24" customFormat="1" ht="14.25" thickBot="1">
      <c r="B56" s="43"/>
      <c r="C56" s="50" t="s">
        <v>137</v>
      </c>
      <c r="D56" s="51"/>
      <c r="E56" s="52"/>
      <c r="F56" s="53"/>
      <c r="G56" s="262">
        <f>+G52+G53+G54</f>
        <v>8716.73</v>
      </c>
      <c r="H56" s="46"/>
      <c r="I56" s="47"/>
      <c r="J56" s="45"/>
      <c r="K56" s="46"/>
      <c r="L56" s="46"/>
      <c r="M56" s="46"/>
      <c r="N56" s="691"/>
      <c r="O56" s="48"/>
      <c r="Q56" s="570"/>
    </row>
    <row r="57" spans="2:20">
      <c r="B57" s="209"/>
      <c r="C57" s="385"/>
      <c r="D57" s="352"/>
      <c r="E57" s="351"/>
      <c r="F57" s="353"/>
      <c r="G57" s="352"/>
      <c r="H57" s="351"/>
      <c r="I57" s="353"/>
      <c r="J57" s="352"/>
      <c r="K57" s="351"/>
      <c r="L57" s="351"/>
      <c r="M57" s="351"/>
      <c r="N57" s="692"/>
      <c r="O57" s="354"/>
    </row>
    <row r="58" spans="2:20" s="24" customFormat="1">
      <c r="B58" s="43"/>
      <c r="C58" s="44" t="s">
        <v>138</v>
      </c>
      <c r="D58" s="45"/>
      <c r="E58" s="46"/>
      <c r="F58" s="47"/>
      <c r="G58" s="45"/>
      <c r="H58" s="46"/>
      <c r="I58" s="47"/>
      <c r="J58" s="45"/>
      <c r="K58" s="46"/>
      <c r="L58" s="46"/>
      <c r="M58" s="46"/>
      <c r="N58" s="691"/>
      <c r="O58" s="563">
        <f>O15+O49-'RF - Uscite'!P69</f>
        <v>2448.5299999999988</v>
      </c>
      <c r="P58" s="558">
        <f>O58-(N59+N60)</f>
        <v>0</v>
      </c>
      <c r="Q58" s="774"/>
    </row>
    <row r="59" spans="2:20" s="24" customFormat="1" ht="12.5" customHeight="1">
      <c r="B59" s="43"/>
      <c r="C59" s="350" t="s">
        <v>139</v>
      </c>
      <c r="D59" s="45"/>
      <c r="E59" s="46"/>
      <c r="F59" s="47"/>
      <c r="G59" s="45"/>
      <c r="H59" s="46"/>
      <c r="I59" s="47"/>
      <c r="J59" s="45"/>
      <c r="K59" s="46"/>
      <c r="L59" s="46"/>
      <c r="M59" s="46"/>
      <c r="N59" s="693">
        <v>2448.5300000000002</v>
      </c>
      <c r="O59" s="48"/>
      <c r="Q59" s="570"/>
    </row>
    <row r="60" spans="2:20" s="24" customFormat="1">
      <c r="B60" s="43"/>
      <c r="C60" s="350" t="s">
        <v>140</v>
      </c>
      <c r="D60" s="45"/>
      <c r="E60" s="46"/>
      <c r="F60" s="47"/>
      <c r="G60" s="45"/>
      <c r="H60" s="46"/>
      <c r="I60" s="47"/>
      <c r="J60" s="45"/>
      <c r="K60" s="46"/>
      <c r="L60" s="46"/>
      <c r="M60" s="46"/>
      <c r="N60" s="691">
        <v>0</v>
      </c>
      <c r="O60" s="48"/>
      <c r="P60" s="562"/>
      <c r="Q60" s="570"/>
    </row>
    <row r="61" spans="2:20" ht="14.25" thickBot="1">
      <c r="B61" s="209"/>
      <c r="C61" s="385"/>
      <c r="D61" s="352"/>
      <c r="E61" s="351"/>
      <c r="F61" s="353"/>
      <c r="G61" s="352"/>
      <c r="H61" s="351"/>
      <c r="I61" s="353"/>
      <c r="J61" s="352"/>
      <c r="K61" s="351"/>
      <c r="L61" s="351"/>
      <c r="M61" s="351"/>
      <c r="N61" s="692"/>
      <c r="O61" s="354"/>
    </row>
    <row r="62" spans="2:20" ht="14.65" thickTop="1" thickBot="1">
      <c r="B62" s="386"/>
      <c r="C62" s="386" t="s">
        <v>42</v>
      </c>
      <c r="D62" s="387"/>
      <c r="E62" s="388"/>
      <c r="F62" s="388"/>
      <c r="G62" s="388"/>
      <c r="H62" s="388"/>
      <c r="I62" s="388"/>
      <c r="J62" s="388"/>
      <c r="K62" s="388"/>
      <c r="L62" s="388"/>
      <c r="M62" s="388"/>
      <c r="N62" s="388"/>
      <c r="O62" s="389"/>
      <c r="R62" s="721"/>
    </row>
    <row r="63" spans="2:20">
      <c r="R63" s="721"/>
    </row>
    <row r="64" spans="2:20">
      <c r="Q64" s="570"/>
      <c r="R64" s="722"/>
      <c r="T64" s="571"/>
    </row>
    <row r="65" spans="4:20">
      <c r="Q65" s="570"/>
      <c r="R65" s="722"/>
      <c r="T65" s="572"/>
    </row>
    <row r="66" spans="4:20">
      <c r="R66" s="721"/>
    </row>
    <row r="67" spans="4:20">
      <c r="N67" s="694"/>
      <c r="R67" s="722"/>
    </row>
    <row r="68" spans="4:20">
      <c r="J68" s="25" t="s">
        <v>42</v>
      </c>
      <c r="N68" s="694"/>
    </row>
    <row r="69" spans="4:20">
      <c r="D69" s="556" t="s">
        <v>388</v>
      </c>
      <c r="E69" s="555"/>
      <c r="F69" s="766">
        <f>+D15</f>
        <v>2534.4899999999998</v>
      </c>
      <c r="G69" s="766">
        <v>2534.4899999999998</v>
      </c>
      <c r="H69" s="54">
        <f>+F69-G69</f>
        <v>0</v>
      </c>
      <c r="N69" s="694"/>
      <c r="R69" s="24"/>
    </row>
    <row r="70" spans="4:20">
      <c r="D70" s="556" t="s">
        <v>0</v>
      </c>
      <c r="E70" s="555"/>
      <c r="F70" s="766">
        <f>+O49</f>
        <v>10837.9</v>
      </c>
      <c r="G70" s="766">
        <v>10837.9</v>
      </c>
      <c r="H70" s="54">
        <f t="shared" ref="H70:H72" si="8">+F70-G70</f>
        <v>0</v>
      </c>
      <c r="N70" s="694"/>
      <c r="R70" s="24"/>
    </row>
    <row r="71" spans="4:20">
      <c r="D71" s="556" t="s">
        <v>43</v>
      </c>
      <c r="E71" s="555"/>
      <c r="F71" s="766">
        <f>-'RF - Uscite'!P69</f>
        <v>-10923.86</v>
      </c>
      <c r="G71" s="766">
        <v>-10923.86</v>
      </c>
      <c r="H71" s="54">
        <f t="shared" si="8"/>
        <v>0</v>
      </c>
      <c r="K71" s="337"/>
      <c r="M71" s="25">
        <f>+N59</f>
        <v>2448.5300000000002</v>
      </c>
      <c r="N71" s="694"/>
      <c r="R71" s="24"/>
    </row>
    <row r="72" spans="4:20">
      <c r="D72" s="556" t="s">
        <v>389</v>
      </c>
      <c r="E72" s="555"/>
      <c r="F72" s="766">
        <f>SUM(F69:F71)</f>
        <v>2448.5299999999988</v>
      </c>
      <c r="G72" s="767">
        <f>SUM(G69:G71)</f>
        <v>2448.5299999999988</v>
      </c>
      <c r="H72" s="54">
        <f t="shared" si="8"/>
        <v>0</v>
      </c>
      <c r="M72" s="25">
        <v>3870</v>
      </c>
    </row>
    <row r="73" spans="4:20">
      <c r="M73" s="25">
        <v>-1557</v>
      </c>
    </row>
    <row r="74" spans="4:20">
      <c r="M74" s="25">
        <f>SUM(M71:M73)</f>
        <v>4761.5300000000007</v>
      </c>
    </row>
    <row r="76" spans="4:20">
      <c r="F76" s="54"/>
    </row>
    <row r="77" spans="4:20">
      <c r="F77" s="54"/>
    </row>
    <row r="78" spans="4:20">
      <c r="F78" s="54"/>
    </row>
  </sheetData>
  <mergeCells count="4">
    <mergeCell ref="G9:I9"/>
    <mergeCell ref="C1:D1"/>
    <mergeCell ref="C3:D3"/>
    <mergeCell ref="C4:D4"/>
  </mergeCells>
  <phoneticPr fontId="0" type="noConversion"/>
  <pageMargins left="0.19685039370078741" right="0.19685039370078741" top="0.19685039370078741" bottom="0.19685039370078741" header="0.51181102362204722" footer="0.51181102362204722"/>
  <pageSetup paperSize="9" scale="62" orientation="landscape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3:P35"/>
  <sheetViews>
    <sheetView zoomScale="75" zoomScaleNormal="75" workbookViewId="0">
      <selection activeCell="E13" sqref="E13"/>
    </sheetView>
  </sheetViews>
  <sheetFormatPr defaultColWidth="9.1328125" defaultRowHeight="12.75"/>
  <cols>
    <col min="2" max="2" width="12.33203125" bestFit="1" customWidth="1"/>
    <col min="3" max="3" width="43" customWidth="1"/>
    <col min="4" max="4" width="9.53125" bestFit="1" customWidth="1"/>
    <col min="5" max="5" width="8.53125" bestFit="1" customWidth="1"/>
    <col min="6" max="9" width="9.53125" bestFit="1" customWidth="1"/>
    <col min="10" max="10" width="9.796875" bestFit="1" customWidth="1"/>
    <col min="11" max="11" width="9.6640625" customWidth="1"/>
    <col min="12" max="12" width="8.53125" bestFit="1" customWidth="1"/>
    <col min="13" max="13" width="7.46484375" customWidth="1"/>
  </cols>
  <sheetData>
    <row r="3" spans="2:14" ht="13.15" thickBot="1"/>
    <row r="4" spans="2:14" s="185" customFormat="1" ht="13.15" thickBot="1">
      <c r="B4" s="303"/>
      <c r="C4" s="303"/>
      <c r="D4" s="836" t="s">
        <v>103</v>
      </c>
      <c r="E4" s="837"/>
      <c r="F4" s="837"/>
      <c r="G4" s="837"/>
      <c r="H4" s="837"/>
      <c r="I4" s="837"/>
      <c r="J4" s="838"/>
      <c r="K4" s="839" t="s">
        <v>163</v>
      </c>
      <c r="L4" s="840"/>
      <c r="M4" s="840"/>
      <c r="N4" s="841"/>
    </row>
    <row r="5" spans="2:14" s="185" customFormat="1">
      <c r="B5" s="304" t="s">
        <v>1</v>
      </c>
      <c r="C5" s="304" t="s">
        <v>44</v>
      </c>
      <c r="D5" s="842" t="s">
        <v>106</v>
      </c>
      <c r="E5" s="843"/>
      <c r="F5" s="844"/>
      <c r="G5" s="842" t="s">
        <v>175</v>
      </c>
      <c r="H5" s="843"/>
      <c r="I5" s="843"/>
      <c r="J5" s="844"/>
      <c r="K5" s="842" t="s">
        <v>175</v>
      </c>
      <c r="L5" s="843"/>
      <c r="M5" s="843"/>
      <c r="N5" s="844"/>
    </row>
    <row r="6" spans="2:14" s="199" customFormat="1">
      <c r="B6" s="305" t="s">
        <v>5</v>
      </c>
      <c r="C6" s="519"/>
      <c r="D6" s="306" t="s">
        <v>108</v>
      </c>
      <c r="E6" s="307" t="s">
        <v>109</v>
      </c>
      <c r="F6" s="308" t="s">
        <v>113</v>
      </c>
      <c r="G6" s="309" t="s">
        <v>147</v>
      </c>
      <c r="H6" s="551" t="s">
        <v>180</v>
      </c>
      <c r="I6" s="307" t="s">
        <v>148</v>
      </c>
      <c r="J6" s="310" t="s">
        <v>144</v>
      </c>
      <c r="K6" s="309" t="s">
        <v>182</v>
      </c>
      <c r="L6" s="306" t="s">
        <v>109</v>
      </c>
      <c r="M6" s="307" t="s">
        <v>148</v>
      </c>
      <c r="N6" s="310" t="s">
        <v>144</v>
      </c>
    </row>
    <row r="7" spans="2:14" s="10" customFormat="1" ht="10.15">
      <c r="B7" s="517"/>
      <c r="C7" s="510"/>
      <c r="D7" s="315" t="s">
        <v>116</v>
      </c>
      <c r="E7" s="313" t="s">
        <v>117</v>
      </c>
      <c r="F7" s="314" t="s">
        <v>118</v>
      </c>
      <c r="G7" s="312" t="s">
        <v>119</v>
      </c>
      <c r="H7" s="315" t="s">
        <v>120</v>
      </c>
      <c r="I7" s="313" t="s">
        <v>183</v>
      </c>
      <c r="J7" s="316" t="s">
        <v>187</v>
      </c>
      <c r="K7" s="312" t="s">
        <v>122</v>
      </c>
      <c r="L7" s="315" t="s">
        <v>123</v>
      </c>
      <c r="M7" s="313" t="s">
        <v>124</v>
      </c>
      <c r="N7" s="316" t="s">
        <v>166</v>
      </c>
    </row>
    <row r="8" spans="2:14" s="10" customFormat="1" ht="10.15">
      <c r="B8" s="517"/>
      <c r="C8" s="511"/>
      <c r="D8" s="317"/>
      <c r="E8" s="318"/>
      <c r="F8" s="319"/>
      <c r="G8" s="320"/>
      <c r="H8" s="317"/>
      <c r="I8" s="318"/>
      <c r="J8" s="321"/>
      <c r="K8" s="320"/>
      <c r="L8" s="317"/>
      <c r="M8" s="318"/>
      <c r="N8" s="321"/>
    </row>
    <row r="9" spans="2:14" ht="13.15">
      <c r="B9" s="518"/>
      <c r="C9" s="512" t="s">
        <v>178</v>
      </c>
      <c r="D9" s="286"/>
      <c r="E9" s="287"/>
      <c r="F9" s="288"/>
      <c r="G9" s="289"/>
      <c r="H9" s="286"/>
      <c r="I9" s="287"/>
      <c r="J9" s="290"/>
      <c r="K9" s="289"/>
      <c r="L9" s="286"/>
      <c r="M9" s="287"/>
      <c r="N9" s="290"/>
    </row>
    <row r="10" spans="2:14">
      <c r="B10" s="518"/>
      <c r="C10" s="513"/>
      <c r="D10" s="286"/>
      <c r="E10" s="287"/>
      <c r="F10" s="288"/>
      <c r="G10" s="289"/>
      <c r="H10" s="286"/>
      <c r="I10" s="287"/>
      <c r="J10" s="290"/>
      <c r="K10" s="289"/>
      <c r="L10" s="286"/>
      <c r="M10" s="287"/>
      <c r="N10" s="290"/>
    </row>
    <row r="11" spans="2:14" ht="13.15">
      <c r="B11" s="518"/>
      <c r="C11" s="512" t="s">
        <v>82</v>
      </c>
      <c r="D11" s="286"/>
      <c r="E11" s="287"/>
      <c r="F11" s="288"/>
      <c r="G11" s="289"/>
      <c r="H11" s="286"/>
      <c r="I11" s="287"/>
      <c r="J11" s="290"/>
      <c r="K11" s="289"/>
      <c r="L11" s="286"/>
      <c r="M11" s="287"/>
      <c r="N11" s="290"/>
    </row>
    <row r="12" spans="2:14" ht="14.25">
      <c r="B12" s="518" t="s">
        <v>81</v>
      </c>
      <c r="C12" s="514" t="s">
        <v>82</v>
      </c>
      <c r="D12" s="665">
        <f>Uscite!E43</f>
        <v>0</v>
      </c>
      <c r="E12" s="654">
        <v>812.72</v>
      </c>
      <c r="F12" s="666">
        <f>SUM(D12:E12)</f>
        <v>812.72</v>
      </c>
      <c r="G12" s="667">
        <f>+F12</f>
        <v>812.72</v>
      </c>
      <c r="H12" s="665">
        <f>+G12</f>
        <v>812.72</v>
      </c>
      <c r="I12" s="663">
        <v>812.72</v>
      </c>
      <c r="J12" s="668">
        <f>+H12-I12</f>
        <v>0</v>
      </c>
      <c r="K12" s="667">
        <f>+'RF - Uscite'!K41</f>
        <v>0</v>
      </c>
      <c r="L12" s="658">
        <v>0</v>
      </c>
      <c r="M12" s="654">
        <v>0</v>
      </c>
      <c r="N12" s="290"/>
    </row>
    <row r="13" spans="2:14">
      <c r="B13" s="509"/>
      <c r="C13" s="513"/>
      <c r="D13" s="286"/>
      <c r="E13" s="287"/>
      <c r="F13" s="288"/>
      <c r="G13" s="289"/>
      <c r="H13" s="286"/>
      <c r="I13" s="496"/>
      <c r="J13" s="290"/>
      <c r="K13" s="289"/>
      <c r="L13" s="286"/>
      <c r="M13" s="487"/>
      <c r="N13" s="290">
        <f>+K12+L13-M13</f>
        <v>0</v>
      </c>
    </row>
    <row r="14" spans="2:14">
      <c r="B14" s="509"/>
      <c r="C14" s="513"/>
      <c r="D14" s="286"/>
      <c r="E14" s="287"/>
      <c r="F14" s="288"/>
      <c r="G14" s="289"/>
      <c r="H14" s="286"/>
      <c r="I14" s="534"/>
      <c r="J14" s="290"/>
      <c r="K14" s="289"/>
      <c r="L14" s="286"/>
      <c r="M14" s="487"/>
      <c r="N14" s="290"/>
    </row>
    <row r="15" spans="2:14">
      <c r="B15" s="509"/>
      <c r="C15" s="515"/>
      <c r="D15" s="286"/>
      <c r="E15" s="287"/>
      <c r="F15" s="288"/>
      <c r="G15" s="289"/>
      <c r="H15" s="286"/>
      <c r="I15" s="521"/>
      <c r="J15" s="290"/>
      <c r="K15" s="289"/>
      <c r="L15" s="287"/>
      <c r="M15" s="487"/>
      <c r="N15" s="290"/>
    </row>
    <row r="16" spans="2:14">
      <c r="B16" s="509"/>
      <c r="C16" s="515"/>
      <c r="D16" s="286"/>
      <c r="E16" s="287"/>
      <c r="F16" s="288"/>
      <c r="G16" s="289"/>
      <c r="H16" s="286"/>
      <c r="I16" s="521"/>
      <c r="J16" s="290"/>
      <c r="K16" s="323"/>
      <c r="L16" s="324"/>
      <c r="M16" s="487"/>
      <c r="N16" s="290"/>
    </row>
    <row r="17" spans="2:16">
      <c r="B17" s="509"/>
      <c r="C17" s="515"/>
      <c r="D17" s="22"/>
      <c r="E17" s="137"/>
      <c r="F17" s="288"/>
      <c r="G17" s="140"/>
      <c r="H17" s="22"/>
      <c r="I17" s="521"/>
      <c r="J17" s="290"/>
      <c r="K17" s="140"/>
      <c r="L17" s="22"/>
      <c r="M17" s="228"/>
      <c r="N17" s="290"/>
    </row>
    <row r="18" spans="2:16">
      <c r="B18" s="509"/>
      <c r="C18" s="515"/>
      <c r="D18" s="286"/>
      <c r="E18" s="287"/>
      <c r="F18" s="288"/>
      <c r="G18" s="289"/>
      <c r="H18" s="286"/>
      <c r="I18" s="521"/>
      <c r="J18" s="290"/>
      <c r="K18" s="289"/>
      <c r="L18" s="286"/>
      <c r="M18" s="487"/>
      <c r="N18" s="290"/>
    </row>
    <row r="19" spans="2:16">
      <c r="B19" s="509"/>
      <c r="C19" s="515"/>
      <c r="D19" s="286"/>
      <c r="E19" s="287"/>
      <c r="F19" s="288"/>
      <c r="G19" s="289"/>
      <c r="H19" s="286"/>
      <c r="I19" s="521"/>
      <c r="J19" s="290"/>
      <c r="K19" s="323"/>
      <c r="L19" s="324"/>
      <c r="M19" s="487"/>
      <c r="N19" s="290"/>
    </row>
    <row r="20" spans="2:16">
      <c r="B20" s="509"/>
      <c r="C20" s="515"/>
      <c r="D20" s="286"/>
      <c r="E20" s="287"/>
      <c r="F20" s="288"/>
      <c r="G20" s="289"/>
      <c r="H20" s="286"/>
      <c r="I20" s="521"/>
      <c r="J20" s="290"/>
      <c r="K20" s="323"/>
      <c r="L20" s="324"/>
      <c r="M20" s="487"/>
      <c r="N20" s="290"/>
    </row>
    <row r="21" spans="2:16">
      <c r="B21" s="509"/>
      <c r="C21" s="515"/>
      <c r="D21" s="286"/>
      <c r="E21" s="287"/>
      <c r="F21" s="288"/>
      <c r="G21" s="289"/>
      <c r="H21" s="286"/>
      <c r="I21" s="521"/>
      <c r="J21" s="290"/>
      <c r="K21" s="323"/>
      <c r="L21" s="324"/>
      <c r="M21" s="487"/>
      <c r="N21" s="290"/>
    </row>
    <row r="22" spans="2:16">
      <c r="B22" s="509"/>
      <c r="C22" s="514"/>
      <c r="D22" s="286"/>
      <c r="E22" s="287"/>
      <c r="F22" s="288"/>
      <c r="G22" s="289"/>
      <c r="H22" s="286"/>
      <c r="I22" s="487"/>
      <c r="J22" s="290"/>
      <c r="K22" s="323"/>
      <c r="L22" s="324"/>
      <c r="M22" s="487"/>
      <c r="N22" s="290"/>
    </row>
    <row r="23" spans="2:16">
      <c r="B23" s="509"/>
      <c r="C23" s="514"/>
      <c r="D23" s="286"/>
      <c r="E23" s="287"/>
      <c r="F23" s="288"/>
      <c r="G23" s="289"/>
      <c r="H23" s="286"/>
      <c r="I23" s="487"/>
      <c r="J23" s="290"/>
      <c r="K23" s="323"/>
      <c r="L23" s="324"/>
      <c r="M23" s="487"/>
      <c r="N23" s="290"/>
    </row>
    <row r="24" spans="2:16">
      <c r="B24" s="509"/>
      <c r="C24" s="516"/>
      <c r="D24" s="286"/>
      <c r="E24" s="287"/>
      <c r="F24" s="288"/>
      <c r="G24" s="289"/>
      <c r="H24" s="286"/>
      <c r="I24" s="487"/>
      <c r="J24" s="290"/>
      <c r="K24" s="325"/>
      <c r="L24" s="333"/>
      <c r="M24" s="488"/>
      <c r="N24" s="327"/>
      <c r="P24" s="156"/>
    </row>
    <row r="25" spans="2:16">
      <c r="B25" s="299"/>
      <c r="C25" s="520" t="s">
        <v>160</v>
      </c>
      <c r="D25" s="300">
        <f>SUM(D12:D24)</f>
        <v>0</v>
      </c>
      <c r="E25" s="300">
        <f t="shared" ref="E25:F25" si="0">SUM(E12:E24)</f>
        <v>812.72</v>
      </c>
      <c r="F25" s="300">
        <f t="shared" si="0"/>
        <v>812.72</v>
      </c>
      <c r="G25" s="302">
        <f>SUM(G12:G24)</f>
        <v>812.72</v>
      </c>
      <c r="H25" s="302">
        <f>SUM(H12:H24)</f>
        <v>812.72</v>
      </c>
      <c r="I25" s="302">
        <f t="shared" ref="I25:J25" si="1">SUM(I12:I24)</f>
        <v>812.72</v>
      </c>
      <c r="J25" s="302">
        <f t="shared" si="1"/>
        <v>0</v>
      </c>
      <c r="K25" s="329">
        <f>+'RF - Uscite'!K41</f>
        <v>0</v>
      </c>
      <c r="L25" s="330">
        <f>SUM(L12:L24)</f>
        <v>0</v>
      </c>
      <c r="M25" s="330">
        <f>SUM(M12:M24)</f>
        <v>0</v>
      </c>
      <c r="N25" s="331">
        <f>+K25+L25-M25</f>
        <v>0</v>
      </c>
    </row>
    <row r="26" spans="2:16" ht="13.15" thickTop="1"/>
    <row r="29" spans="2:16">
      <c r="B29" t="s">
        <v>236</v>
      </c>
      <c r="C29" t="s">
        <v>261</v>
      </c>
      <c r="D29" t="s">
        <v>262</v>
      </c>
      <c r="E29" t="s">
        <v>237</v>
      </c>
      <c r="F29" t="s">
        <v>238</v>
      </c>
      <c r="G29" t="s">
        <v>263</v>
      </c>
      <c r="H29" t="s">
        <v>264</v>
      </c>
    </row>
    <row r="30" spans="2:16">
      <c r="B30" s="741">
        <v>45601</v>
      </c>
      <c r="C30" t="s">
        <v>239</v>
      </c>
      <c r="D30">
        <v>-460</v>
      </c>
      <c r="E30" t="s">
        <v>335</v>
      </c>
      <c r="F30" t="s">
        <v>322</v>
      </c>
      <c r="G30" t="s">
        <v>81</v>
      </c>
      <c r="H30" t="s">
        <v>206</v>
      </c>
    </row>
    <row r="31" spans="2:16">
      <c r="B31" s="741">
        <v>45629</v>
      </c>
      <c r="C31" t="s">
        <v>239</v>
      </c>
      <c r="D31">
        <v>-305</v>
      </c>
      <c r="E31" t="s">
        <v>336</v>
      </c>
      <c r="F31" t="s">
        <v>322</v>
      </c>
      <c r="G31" t="s">
        <v>81</v>
      </c>
      <c r="H31" t="s">
        <v>206</v>
      </c>
    </row>
    <row r="32" spans="2:16">
      <c r="B32" s="741">
        <v>45453</v>
      </c>
      <c r="C32" t="s">
        <v>239</v>
      </c>
      <c r="D32">
        <v>-32.72</v>
      </c>
      <c r="E32" t="s">
        <v>337</v>
      </c>
      <c r="F32" t="s">
        <v>338</v>
      </c>
      <c r="G32" t="s">
        <v>81</v>
      </c>
      <c r="H32" t="s">
        <v>206</v>
      </c>
    </row>
    <row r="33" spans="2:8">
      <c r="B33" s="741">
        <v>45372</v>
      </c>
      <c r="C33" t="s">
        <v>239</v>
      </c>
      <c r="D33">
        <v>-15</v>
      </c>
      <c r="E33" t="s">
        <v>339</v>
      </c>
      <c r="F33" t="s">
        <v>338</v>
      </c>
      <c r="G33" t="s">
        <v>81</v>
      </c>
      <c r="H33" t="s">
        <v>206</v>
      </c>
    </row>
    <row r="35" spans="2:8">
      <c r="D35">
        <f>SUM(D30:D34)</f>
        <v>-812.72</v>
      </c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99" orientation="landscape" r:id="rId1"/>
  <headerFooter alignWithMargins="0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P33"/>
  <sheetViews>
    <sheetView topLeftCell="A4" zoomScale="75" zoomScaleNormal="75" workbookViewId="0">
      <selection activeCell="E13" sqref="E13"/>
    </sheetView>
  </sheetViews>
  <sheetFormatPr defaultColWidth="9.1328125" defaultRowHeight="12.75"/>
  <cols>
    <col min="2" max="2" width="12.33203125" bestFit="1" customWidth="1"/>
    <col min="3" max="3" width="43" customWidth="1"/>
    <col min="4" max="4" width="7.1328125" bestFit="1" customWidth="1"/>
    <col min="5" max="5" width="8.46484375" bestFit="1" customWidth="1"/>
    <col min="6" max="6" width="8" bestFit="1" customWidth="1"/>
    <col min="7" max="7" width="9.46484375" bestFit="1" customWidth="1"/>
    <col min="8" max="8" width="8.1328125" customWidth="1"/>
    <col min="9" max="9" width="7.46484375" style="54" bestFit="1" customWidth="1"/>
    <col min="10" max="10" width="9.6640625" bestFit="1" customWidth="1"/>
    <col min="11" max="11" width="6.1328125" bestFit="1" customWidth="1"/>
    <col min="12" max="12" width="8.46484375" bestFit="1" customWidth="1"/>
    <col min="13" max="13" width="7.46484375" customWidth="1"/>
  </cols>
  <sheetData>
    <row r="1" spans="1:16">
      <c r="A1" s="296"/>
      <c r="B1" s="296"/>
      <c r="C1" s="296"/>
      <c r="D1" s="296"/>
      <c r="E1" s="296"/>
      <c r="F1" s="296"/>
      <c r="G1" s="296"/>
      <c r="H1" s="296"/>
      <c r="I1" s="527"/>
      <c r="J1" s="296"/>
      <c r="K1" s="296"/>
      <c r="L1" s="296"/>
      <c r="M1" s="296"/>
      <c r="N1" s="296"/>
      <c r="O1" s="296"/>
      <c r="P1" s="296"/>
    </row>
    <row r="2" spans="1:16">
      <c r="A2" s="296"/>
      <c r="B2" s="296"/>
      <c r="C2" s="296"/>
      <c r="D2" s="296"/>
      <c r="E2" s="296"/>
      <c r="F2" s="296"/>
      <c r="G2" s="296"/>
      <c r="H2" s="296"/>
      <c r="I2" s="527"/>
      <c r="J2" s="296"/>
      <c r="K2" s="296"/>
      <c r="L2" s="296"/>
      <c r="M2" s="296"/>
      <c r="N2" s="296"/>
      <c r="O2" s="296"/>
      <c r="P2" s="296"/>
    </row>
    <row r="3" spans="1:16" ht="13.15" thickBot="1">
      <c r="A3" s="296"/>
      <c r="B3" s="296"/>
      <c r="C3" s="296"/>
      <c r="D3" s="296"/>
      <c r="E3" s="296"/>
      <c r="F3" s="296"/>
      <c r="G3" s="296"/>
      <c r="H3" s="296"/>
      <c r="I3" s="527"/>
      <c r="J3" s="296"/>
      <c r="K3" s="296"/>
      <c r="L3" s="296"/>
      <c r="M3" s="296"/>
      <c r="N3" s="296"/>
      <c r="O3" s="296"/>
      <c r="P3" s="296"/>
    </row>
    <row r="4" spans="1:16" s="185" customFormat="1" ht="13.15" thickBot="1">
      <c r="A4" s="334"/>
      <c r="B4" s="303"/>
      <c r="C4" s="303"/>
      <c r="D4" s="836" t="s">
        <v>103</v>
      </c>
      <c r="E4" s="837"/>
      <c r="F4" s="837"/>
      <c r="G4" s="837"/>
      <c r="H4" s="837"/>
      <c r="I4" s="837"/>
      <c r="J4" s="838"/>
      <c r="K4" s="839" t="s">
        <v>163</v>
      </c>
      <c r="L4" s="840"/>
      <c r="M4" s="840"/>
      <c r="N4" s="841"/>
      <c r="O4" s="334"/>
      <c r="P4" s="334"/>
    </row>
    <row r="5" spans="1:16" s="185" customFormat="1">
      <c r="A5" s="334"/>
      <c r="B5" s="304" t="s">
        <v>1</v>
      </c>
      <c r="C5" s="304" t="s">
        <v>44</v>
      </c>
      <c r="D5" s="842" t="s">
        <v>106</v>
      </c>
      <c r="E5" s="843"/>
      <c r="F5" s="844"/>
      <c r="G5" s="842" t="s">
        <v>175</v>
      </c>
      <c r="H5" s="843"/>
      <c r="I5" s="843"/>
      <c r="J5" s="844"/>
      <c r="K5" s="842" t="s">
        <v>175</v>
      </c>
      <c r="L5" s="843"/>
      <c r="M5" s="843"/>
      <c r="N5" s="844"/>
      <c r="O5" s="334"/>
      <c r="P5" s="334"/>
    </row>
    <row r="6" spans="1:16" s="199" customFormat="1" ht="13.15" thickBot="1">
      <c r="A6" s="335"/>
      <c r="B6" s="305" t="s">
        <v>5</v>
      </c>
      <c r="C6" s="305"/>
      <c r="D6" s="306" t="s">
        <v>108</v>
      </c>
      <c r="E6" s="307" t="s">
        <v>109</v>
      </c>
      <c r="F6" s="308" t="s">
        <v>113</v>
      </c>
      <c r="G6" s="309" t="s">
        <v>147</v>
      </c>
      <c r="H6" s="551" t="s">
        <v>180</v>
      </c>
      <c r="I6" s="528" t="s">
        <v>148</v>
      </c>
      <c r="J6" s="310" t="s">
        <v>144</v>
      </c>
      <c r="K6" s="309" t="s">
        <v>182</v>
      </c>
      <c r="L6" s="306" t="s">
        <v>109</v>
      </c>
      <c r="M6" s="307" t="s">
        <v>148</v>
      </c>
      <c r="N6" s="310" t="s">
        <v>144</v>
      </c>
      <c r="O6" s="335"/>
      <c r="P6" s="335"/>
    </row>
    <row r="7" spans="1:16" s="10" customFormat="1" ht="10.15">
      <c r="A7" s="336"/>
      <c r="B7" s="311"/>
      <c r="C7" s="311"/>
      <c r="D7" s="312" t="s">
        <v>116</v>
      </c>
      <c r="E7" s="313" t="s">
        <v>117</v>
      </c>
      <c r="F7" s="314" t="s">
        <v>118</v>
      </c>
      <c r="G7" s="312" t="s">
        <v>119</v>
      </c>
      <c r="H7" s="315" t="s">
        <v>120</v>
      </c>
      <c r="I7" s="529" t="s">
        <v>183</v>
      </c>
      <c r="J7" s="316" t="s">
        <v>187</v>
      </c>
      <c r="K7" s="312" t="s">
        <v>122</v>
      </c>
      <c r="L7" s="315" t="s">
        <v>123</v>
      </c>
      <c r="M7" s="313" t="s">
        <v>124</v>
      </c>
      <c r="N7" s="316" t="s">
        <v>166</v>
      </c>
      <c r="O7" s="336"/>
      <c r="P7" s="336"/>
    </row>
    <row r="8" spans="1:16" s="10" customFormat="1" ht="10.15">
      <c r="A8" s="336"/>
      <c r="B8" s="311"/>
      <c r="C8" s="311"/>
      <c r="D8" s="317"/>
      <c r="E8" s="318"/>
      <c r="F8" s="319"/>
      <c r="G8" s="320"/>
      <c r="H8" s="317"/>
      <c r="I8" s="530"/>
      <c r="J8" s="321"/>
      <c r="K8" s="320"/>
      <c r="L8" s="317"/>
      <c r="M8" s="318"/>
      <c r="N8" s="321"/>
      <c r="O8" s="336"/>
      <c r="P8" s="336"/>
    </row>
    <row r="9" spans="1:16" ht="13.15">
      <c r="A9" s="296"/>
      <c r="B9" s="291"/>
      <c r="C9" s="322" t="s">
        <v>178</v>
      </c>
      <c r="D9" s="286"/>
      <c r="E9" s="287"/>
      <c r="F9" s="288"/>
      <c r="G9" s="289"/>
      <c r="H9" s="286"/>
      <c r="I9" s="531"/>
      <c r="J9" s="290"/>
      <c r="K9" s="289"/>
      <c r="L9" s="286"/>
      <c r="M9" s="287"/>
      <c r="N9" s="290"/>
      <c r="O9" s="296"/>
      <c r="P9" s="296"/>
    </row>
    <row r="10" spans="1:16">
      <c r="A10" s="296"/>
      <c r="B10" s="291"/>
      <c r="C10" s="291"/>
      <c r="D10" s="286"/>
      <c r="E10" s="287"/>
      <c r="F10" s="288"/>
      <c r="G10" s="289"/>
      <c r="H10" s="286"/>
      <c r="I10" s="531"/>
      <c r="J10" s="290"/>
      <c r="K10" s="289"/>
      <c r="L10" s="286"/>
      <c r="M10" s="287"/>
      <c r="N10" s="290"/>
      <c r="O10" s="296"/>
      <c r="P10" s="296"/>
    </row>
    <row r="11" spans="1:16" ht="13.15">
      <c r="A11" s="296"/>
      <c r="B11" s="291"/>
      <c r="C11" s="322" t="s">
        <v>84</v>
      </c>
      <c r="D11" s="286"/>
      <c r="E11" s="287"/>
      <c r="F11" s="288"/>
      <c r="G11" s="289"/>
      <c r="H11" s="286"/>
      <c r="I11" s="531"/>
      <c r="J11" s="290"/>
      <c r="K11" s="289"/>
      <c r="L11" s="286"/>
      <c r="M11" s="287"/>
      <c r="N11" s="290"/>
      <c r="O11" s="296"/>
      <c r="P11" s="296"/>
    </row>
    <row r="12" spans="1:16">
      <c r="A12" s="296"/>
      <c r="B12" s="285" t="s">
        <v>83</v>
      </c>
      <c r="C12" s="291" t="s">
        <v>84</v>
      </c>
      <c r="D12" s="286">
        <f>+Uscite!E44</f>
        <v>1000</v>
      </c>
      <c r="E12" s="560">
        <v>-1000</v>
      </c>
      <c r="F12" s="288">
        <f>SUM(D12:E12)</f>
        <v>0</v>
      </c>
      <c r="G12" s="289">
        <f>+F12</f>
        <v>0</v>
      </c>
      <c r="H12" s="286"/>
      <c r="I12" s="587"/>
      <c r="J12" s="290">
        <f>+G12-I12</f>
        <v>0</v>
      </c>
      <c r="K12" s="289">
        <v>0</v>
      </c>
      <c r="L12" s="286"/>
      <c r="M12" s="287"/>
      <c r="N12" s="290"/>
      <c r="O12" s="296"/>
      <c r="P12" s="296"/>
    </row>
    <row r="13" spans="1:16">
      <c r="A13" s="296"/>
      <c r="B13" s="284"/>
      <c r="C13" s="285" t="s">
        <v>201</v>
      </c>
      <c r="D13" s="286"/>
      <c r="E13" s="287"/>
      <c r="F13" s="288"/>
      <c r="G13" s="289"/>
      <c r="H13" s="286"/>
      <c r="I13" s="587"/>
      <c r="J13" s="290"/>
      <c r="K13" s="289"/>
      <c r="L13" s="286"/>
      <c r="M13" s="487"/>
      <c r="N13" s="290"/>
      <c r="O13" s="296"/>
      <c r="P13" s="296"/>
    </row>
    <row r="14" spans="1:16">
      <c r="A14" s="296"/>
      <c r="B14" s="284"/>
      <c r="C14" s="285"/>
      <c r="D14" s="286"/>
      <c r="E14" s="287"/>
      <c r="F14" s="288"/>
      <c r="G14" s="289"/>
      <c r="H14" s="286"/>
      <c r="I14" s="535"/>
      <c r="J14" s="290"/>
      <c r="K14" s="289"/>
      <c r="L14" s="287"/>
      <c r="M14" s="287"/>
      <c r="N14" s="290"/>
      <c r="O14" s="296"/>
      <c r="P14" s="296"/>
    </row>
    <row r="15" spans="1:16">
      <c r="A15" s="296"/>
      <c r="B15" s="284"/>
      <c r="C15" s="285"/>
      <c r="D15" s="286"/>
      <c r="E15" s="287"/>
      <c r="F15" s="288"/>
      <c r="G15" s="289"/>
      <c r="H15" s="286"/>
      <c r="I15" s="536"/>
      <c r="J15" s="290"/>
      <c r="K15" s="323"/>
      <c r="L15" s="324"/>
      <c r="M15" s="287"/>
      <c r="N15" s="290"/>
      <c r="O15" s="296"/>
      <c r="P15" s="296"/>
    </row>
    <row r="16" spans="1:16">
      <c r="A16" s="296"/>
      <c r="B16" s="284"/>
      <c r="C16" s="285"/>
      <c r="D16" s="286"/>
      <c r="E16" s="287"/>
      <c r="F16" s="288"/>
      <c r="G16" s="289"/>
      <c r="H16" s="286"/>
      <c r="I16" s="536"/>
      <c r="J16" s="290"/>
      <c r="K16" s="323"/>
      <c r="L16" s="324"/>
      <c r="M16" s="287"/>
      <c r="N16" s="290"/>
      <c r="O16" s="296"/>
      <c r="P16" s="296"/>
    </row>
    <row r="17" spans="1:16">
      <c r="A17" s="296"/>
      <c r="B17" s="284"/>
      <c r="C17" s="285"/>
      <c r="D17" s="286"/>
      <c r="E17" s="287"/>
      <c r="F17" s="288"/>
      <c r="G17" s="289"/>
      <c r="H17" s="286"/>
      <c r="I17" s="536"/>
      <c r="J17" s="290"/>
      <c r="K17" s="323"/>
      <c r="L17" s="324"/>
      <c r="M17" s="287"/>
      <c r="N17" s="290"/>
      <c r="O17" s="296"/>
      <c r="P17" s="296"/>
    </row>
    <row r="18" spans="1:16">
      <c r="A18" s="296"/>
      <c r="B18" s="284"/>
      <c r="C18" s="285"/>
      <c r="D18" s="286"/>
      <c r="E18" s="287"/>
      <c r="F18" s="288"/>
      <c r="G18" s="289"/>
      <c r="H18" s="286"/>
      <c r="I18" s="537"/>
      <c r="J18" s="290"/>
      <c r="K18" s="323"/>
      <c r="L18" s="324"/>
      <c r="M18" s="287"/>
      <c r="N18" s="290"/>
      <c r="O18" s="296"/>
      <c r="P18" s="296"/>
    </row>
    <row r="19" spans="1:16">
      <c r="A19" s="296"/>
      <c r="B19" s="284"/>
      <c r="C19" s="285"/>
      <c r="D19" s="286"/>
      <c r="E19" s="287"/>
      <c r="F19" s="288"/>
      <c r="G19" s="289"/>
      <c r="H19" s="286"/>
      <c r="I19" s="537"/>
      <c r="J19" s="290"/>
      <c r="K19" s="323"/>
      <c r="L19" s="324"/>
      <c r="M19" s="287"/>
      <c r="N19" s="290"/>
      <c r="O19" s="296"/>
      <c r="P19" s="296"/>
    </row>
    <row r="20" spans="1:16" ht="12" customHeight="1">
      <c r="A20" s="296"/>
      <c r="B20" s="284"/>
      <c r="C20" s="285"/>
      <c r="D20" s="286"/>
      <c r="E20" s="287"/>
      <c r="F20" s="288"/>
      <c r="G20" s="289"/>
      <c r="H20" s="286"/>
      <c r="I20" s="537"/>
      <c r="J20" s="290"/>
      <c r="K20" s="323"/>
      <c r="L20" s="324"/>
      <c r="M20" s="287"/>
      <c r="N20" s="290"/>
      <c r="O20" s="296"/>
      <c r="P20" s="296"/>
    </row>
    <row r="21" spans="1:16" ht="10.5" customHeight="1">
      <c r="A21" s="296"/>
      <c r="B21" s="284"/>
      <c r="C21" s="285"/>
      <c r="D21" s="286"/>
      <c r="E21" s="287"/>
      <c r="F21" s="288"/>
      <c r="G21" s="289"/>
      <c r="H21" s="286"/>
      <c r="I21" s="537"/>
      <c r="J21" s="290"/>
      <c r="K21" s="323"/>
      <c r="L21" s="324"/>
      <c r="M21" s="287"/>
      <c r="N21" s="290"/>
      <c r="O21" s="296"/>
      <c r="P21" s="296"/>
    </row>
    <row r="22" spans="1:16">
      <c r="A22" s="296"/>
      <c r="B22" s="284"/>
      <c r="C22" s="285"/>
      <c r="D22" s="286"/>
      <c r="E22" s="287"/>
      <c r="F22" s="288"/>
      <c r="G22" s="289"/>
      <c r="H22" s="286"/>
      <c r="I22" s="532"/>
      <c r="J22" s="290"/>
      <c r="K22" s="325"/>
      <c r="L22" s="326"/>
      <c r="M22" s="326"/>
      <c r="N22" s="552"/>
      <c r="O22" s="296"/>
      <c r="P22" s="298"/>
    </row>
    <row r="23" spans="1:16" ht="13.15" thickBot="1">
      <c r="A23" s="296"/>
      <c r="B23" s="299"/>
      <c r="C23" s="299" t="s">
        <v>160</v>
      </c>
      <c r="D23" s="300">
        <f>SUM(D8:D22)</f>
        <v>1000</v>
      </c>
      <c r="E23" s="300">
        <f t="shared" ref="E23:G23" si="0">SUM(E8:E22)</f>
        <v>-1000</v>
      </c>
      <c r="F23" s="300">
        <f t="shared" si="0"/>
        <v>0</v>
      </c>
      <c r="G23" s="300">
        <f t="shared" si="0"/>
        <v>0</v>
      </c>
      <c r="H23" s="300">
        <f>SUM(H13:H22)</f>
        <v>0</v>
      </c>
      <c r="I23" s="538">
        <f>SUM(I8:I22)</f>
        <v>0</v>
      </c>
      <c r="J23" s="328">
        <f>G23-I23</f>
        <v>0</v>
      </c>
      <c r="K23" s="329">
        <f>+Uscite!D44</f>
        <v>0</v>
      </c>
      <c r="L23" s="330">
        <f>SUM(L13:L22)</f>
        <v>0</v>
      </c>
      <c r="M23" s="330">
        <f t="shared" ref="M23" si="1">SUM(M13:M22)</f>
        <v>0</v>
      </c>
      <c r="N23" s="331">
        <f>+K23+L23-M23</f>
        <v>0</v>
      </c>
      <c r="O23" s="296"/>
      <c r="P23" s="296"/>
    </row>
    <row r="24" spans="1:16" ht="13.15" thickTop="1">
      <c r="A24" s="296"/>
      <c r="B24" s="296"/>
      <c r="C24" s="296"/>
      <c r="D24" s="296"/>
      <c r="E24" s="296"/>
      <c r="F24" s="296"/>
      <c r="G24" s="296"/>
      <c r="H24" s="296"/>
      <c r="I24" s="527"/>
      <c r="J24" s="296"/>
      <c r="K24" s="296"/>
      <c r="L24" s="296"/>
      <c r="M24" s="296"/>
      <c r="N24" s="296"/>
      <c r="O24" s="296"/>
      <c r="P24" s="296"/>
    </row>
    <row r="25" spans="1:16">
      <c r="A25" s="296"/>
      <c r="B25" s="296"/>
      <c r="C25" s="296"/>
      <c r="D25" s="296"/>
      <c r="E25" s="296"/>
      <c r="F25" s="296"/>
      <c r="G25" s="296"/>
      <c r="H25" s="296"/>
      <c r="I25" s="527"/>
      <c r="J25" s="296"/>
      <c r="K25" s="296"/>
      <c r="L25" s="296"/>
      <c r="M25" s="296"/>
      <c r="N25" s="296"/>
      <c r="O25" s="296"/>
      <c r="P25" s="296"/>
    </row>
    <row r="26" spans="1:16">
      <c r="A26" s="296"/>
      <c r="B26" s="296"/>
      <c r="C26" s="296"/>
      <c r="D26" s="296"/>
      <c r="E26" s="296"/>
      <c r="F26" s="296"/>
      <c r="G26" s="296"/>
      <c r="H26" s="296"/>
      <c r="I26" s="527"/>
      <c r="J26" s="296"/>
      <c r="K26" s="296"/>
      <c r="L26" s="296"/>
      <c r="M26" s="296"/>
      <c r="N26" s="296"/>
      <c r="O26" s="296"/>
      <c r="P26" s="296"/>
    </row>
    <row r="27" spans="1:16">
      <c r="A27" s="296"/>
      <c r="B27" s="296"/>
      <c r="C27" s="296"/>
      <c r="D27" s="296"/>
      <c r="E27" s="296"/>
      <c r="F27" s="296"/>
      <c r="G27" s="296"/>
      <c r="H27" s="296"/>
      <c r="I27" s="527"/>
      <c r="J27" s="296"/>
      <c r="K27" s="296"/>
      <c r="L27" s="296"/>
      <c r="M27" s="296"/>
      <c r="N27" s="296"/>
      <c r="O27" s="296"/>
      <c r="P27" s="296"/>
    </row>
    <row r="28" spans="1:16">
      <c r="A28" s="296"/>
      <c r="B28" s="296"/>
      <c r="C28" s="296"/>
      <c r="D28" s="296"/>
      <c r="E28" s="296"/>
      <c r="F28" s="296"/>
      <c r="G28" s="296"/>
      <c r="H28" s="296"/>
      <c r="I28" s="527"/>
      <c r="J28" s="296"/>
      <c r="K28" s="296"/>
      <c r="L28" s="296"/>
      <c r="M28" s="296"/>
      <c r="N28" s="296"/>
      <c r="O28" s="296"/>
      <c r="P28" s="296"/>
    </row>
    <row r="29" spans="1:16">
      <c r="A29" s="296"/>
      <c r="B29" s="296"/>
      <c r="C29" s="296"/>
      <c r="D29" s="296"/>
      <c r="E29" s="296"/>
      <c r="F29" s="296"/>
      <c r="G29" s="296"/>
      <c r="H29" s="296"/>
      <c r="I29" s="527"/>
      <c r="J29" s="296"/>
      <c r="K29" s="296"/>
      <c r="L29" s="296"/>
      <c r="M29" s="296"/>
      <c r="N29" s="296"/>
      <c r="O29" s="296"/>
      <c r="P29" s="296"/>
    </row>
    <row r="30" spans="1:16">
      <c r="A30" s="296"/>
      <c r="B30" s="296"/>
      <c r="C30" s="296"/>
      <c r="D30" s="296"/>
      <c r="E30" s="296"/>
      <c r="F30" s="296"/>
      <c r="G30" s="296"/>
      <c r="H30" s="296"/>
      <c r="I30" s="527"/>
      <c r="J30" s="296"/>
      <c r="K30" s="296"/>
      <c r="L30" s="296"/>
      <c r="M30" s="296"/>
      <c r="N30" s="296"/>
      <c r="O30" s="296"/>
      <c r="P30" s="296"/>
    </row>
    <row r="31" spans="1:16">
      <c r="A31" s="296"/>
      <c r="B31" s="296"/>
      <c r="C31" s="296"/>
      <c r="D31" s="296"/>
      <c r="E31" s="296"/>
      <c r="F31" s="296"/>
      <c r="G31" s="296"/>
      <c r="H31" s="296"/>
      <c r="I31" s="527"/>
      <c r="J31" s="296"/>
      <c r="K31" s="296"/>
      <c r="L31" s="296"/>
      <c r="M31" s="296"/>
      <c r="N31" s="296"/>
      <c r="O31" s="296"/>
      <c r="P31" s="296"/>
    </row>
    <row r="32" spans="1:16">
      <c r="J32" s="296"/>
      <c r="K32" s="296"/>
      <c r="L32" s="296"/>
      <c r="M32" s="296"/>
      <c r="N32" s="296"/>
      <c r="O32" s="296"/>
      <c r="P32" s="296"/>
    </row>
    <row r="33" spans="10:16">
      <c r="J33" s="296"/>
      <c r="K33" s="296"/>
      <c r="L33" s="296"/>
      <c r="M33" s="296"/>
      <c r="N33" s="296"/>
      <c r="O33" s="296"/>
      <c r="P33" s="296"/>
    </row>
  </sheetData>
  <mergeCells count="5">
    <mergeCell ref="D4:J4"/>
    <mergeCell ref="K4:N4"/>
    <mergeCell ref="D5:F5"/>
    <mergeCell ref="G5:J5"/>
    <mergeCell ref="K5:N5"/>
  </mergeCells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3:N27"/>
  <sheetViews>
    <sheetView zoomScale="75" zoomScaleNormal="75" workbookViewId="0">
      <selection activeCell="E14" sqref="E14"/>
    </sheetView>
  </sheetViews>
  <sheetFormatPr defaultColWidth="9.1328125" defaultRowHeight="12.75"/>
  <cols>
    <col min="1" max="1" width="9.1328125" style="98"/>
    <col min="2" max="2" width="12" style="98" bestFit="1" customWidth="1"/>
    <col min="3" max="3" width="40.796875" style="98" customWidth="1"/>
    <col min="4" max="4" width="6.1328125" style="98" bestFit="1" customWidth="1"/>
    <col min="5" max="5" width="8.46484375" style="98" bestFit="1" customWidth="1"/>
    <col min="6" max="6" width="8" style="98" bestFit="1" customWidth="1"/>
    <col min="7" max="7" width="9.46484375" style="98" bestFit="1" customWidth="1"/>
    <col min="8" max="8" width="6.1328125" style="98" bestFit="1" customWidth="1"/>
    <col min="9" max="9" width="6.46484375" style="98" bestFit="1" customWidth="1"/>
    <col min="10" max="10" width="9.1328125" style="98" bestFit="1"/>
    <col min="11" max="11" width="6.1328125" style="98" bestFit="1" customWidth="1"/>
    <col min="12" max="12" width="8.46484375" style="98" bestFit="1" customWidth="1"/>
    <col min="13" max="13" width="6.46484375" style="98" bestFit="1" customWidth="1"/>
    <col min="14" max="16384" width="9.1328125" style="98"/>
  </cols>
  <sheetData>
    <row r="3" spans="1:14" ht="13.15" thickBot="1"/>
    <row r="4" spans="1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1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1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/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1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187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1:14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1:14" s="105" customFormat="1" ht="10.15">
      <c r="B9" s="106"/>
      <c r="C9" s="106"/>
      <c r="D9" s="112"/>
      <c r="E9" s="113"/>
      <c r="F9" s="114"/>
      <c r="G9" s="115"/>
      <c r="H9" s="112"/>
      <c r="I9" s="113"/>
      <c r="J9" s="116"/>
      <c r="K9" s="115"/>
      <c r="L9" s="112"/>
      <c r="M9" s="113"/>
      <c r="N9" s="116"/>
    </row>
    <row r="10" spans="1:14" ht="13.15">
      <c r="B10" s="117"/>
      <c r="C10" s="118" t="s">
        <v>178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1:14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1:14" ht="13.15">
      <c r="B12" s="117"/>
      <c r="C12" s="118" t="s">
        <v>85</v>
      </c>
      <c r="D12" s="119"/>
      <c r="E12" s="120"/>
      <c r="F12" s="121"/>
      <c r="G12" s="122"/>
      <c r="H12" s="119"/>
      <c r="I12" s="120"/>
      <c r="J12" s="123"/>
      <c r="K12" s="122"/>
      <c r="L12" s="119"/>
      <c r="M12" s="120"/>
      <c r="N12" s="123"/>
    </row>
    <row r="13" spans="1:14" ht="13.15" thickBot="1">
      <c r="B13" s="117" t="s">
        <v>86</v>
      </c>
      <c r="C13" s="117" t="s">
        <v>87</v>
      </c>
      <c r="D13" s="133">
        <f>Uscite!E47</f>
        <v>0</v>
      </c>
      <c r="E13" s="560">
        <v>0</v>
      </c>
      <c r="F13" s="121">
        <f>SUM(D13:E13)</f>
        <v>0</v>
      </c>
      <c r="G13" s="122">
        <f>+F23</f>
        <v>0</v>
      </c>
      <c r="H13" s="22">
        <f>+G13</f>
        <v>0</v>
      </c>
      <c r="I13" s="560"/>
      <c r="J13" s="123"/>
      <c r="K13" s="122">
        <v>0</v>
      </c>
      <c r="L13" s="582"/>
      <c r="M13" s="560"/>
      <c r="N13" s="123"/>
    </row>
    <row r="14" spans="1:14" ht="13.15" thickTop="1">
      <c r="A14"/>
      <c r="B14" s="138"/>
      <c r="C14" s="21"/>
      <c r="D14" s="22"/>
      <c r="E14" s="137"/>
      <c r="F14" s="139"/>
      <c r="G14" s="140"/>
      <c r="I14" s="137"/>
      <c r="J14" s="141"/>
      <c r="K14" s="140"/>
      <c r="L14" s="22"/>
      <c r="M14" s="228"/>
      <c r="N14" s="141"/>
    </row>
    <row r="15" spans="1:14">
      <c r="A15"/>
      <c r="B15" s="138">
        <v>43150</v>
      </c>
      <c r="C15" s="241" t="s">
        <v>193</v>
      </c>
      <c r="D15" s="22"/>
      <c r="E15" s="137"/>
      <c r="F15" s="139"/>
      <c r="G15" s="140"/>
      <c r="H15" s="22"/>
      <c r="I15" s="228"/>
      <c r="J15" s="141"/>
      <c r="K15" s="140"/>
      <c r="L15" s="22"/>
      <c r="M15" s="228"/>
      <c r="N15" s="141"/>
    </row>
    <row r="16" spans="1:14">
      <c r="A16"/>
      <c r="B16" s="138"/>
      <c r="C16" s="241"/>
      <c r="D16" s="22"/>
      <c r="E16"/>
      <c r="F16" s="139"/>
      <c r="G16" s="140"/>
      <c r="H16" s="22"/>
      <c r="I16" s="228"/>
      <c r="J16" s="141"/>
      <c r="K16" s="140"/>
      <c r="L16" s="137"/>
      <c r="M16" s="228"/>
      <c r="N16" s="141"/>
    </row>
    <row r="17" spans="1:14">
      <c r="A17"/>
      <c r="B17" s="138"/>
      <c r="C17" s="241"/>
      <c r="D17" s="22"/>
      <c r="E17"/>
      <c r="F17" s="139"/>
      <c r="G17" s="140"/>
      <c r="H17" s="22"/>
      <c r="I17" s="228"/>
      <c r="J17" s="141"/>
      <c r="K17" s="140"/>
      <c r="L17" s="137"/>
      <c r="M17" s="228"/>
      <c r="N17" s="141"/>
    </row>
    <row r="18" spans="1:14">
      <c r="A18"/>
      <c r="B18" s="138"/>
      <c r="C18" s="241"/>
      <c r="D18" s="22"/>
      <c r="E18"/>
      <c r="F18" s="139"/>
      <c r="G18" s="140"/>
      <c r="H18" s="22"/>
      <c r="I18" s="228"/>
      <c r="J18" s="141"/>
      <c r="K18" s="140"/>
      <c r="L18" s="137"/>
      <c r="M18" s="228"/>
      <c r="N18" s="141"/>
    </row>
    <row r="19" spans="1:14">
      <c r="A19"/>
      <c r="B19" s="138"/>
      <c r="C19" s="241"/>
      <c r="D19" s="22"/>
      <c r="E19"/>
      <c r="F19" s="139"/>
      <c r="G19" s="140"/>
      <c r="H19" s="22"/>
      <c r="I19" s="228"/>
      <c r="J19" s="141"/>
      <c r="K19" s="140"/>
      <c r="L19" s="137"/>
      <c r="M19" s="228"/>
      <c r="N19" s="141"/>
    </row>
    <row r="20" spans="1:14">
      <c r="A20"/>
      <c r="B20" s="138"/>
      <c r="C20" s="241"/>
      <c r="D20" s="22"/>
      <c r="E20"/>
      <c r="F20" s="139"/>
      <c r="G20" s="140"/>
      <c r="H20" s="22"/>
      <c r="I20" s="228"/>
      <c r="J20" s="141"/>
      <c r="K20" s="140"/>
      <c r="L20" s="137"/>
      <c r="M20" s="228"/>
      <c r="N20" s="141"/>
    </row>
    <row r="21" spans="1:14">
      <c r="A21"/>
      <c r="B21" s="138"/>
      <c r="C21" s="241"/>
      <c r="D21" s="22"/>
      <c r="E21"/>
      <c r="F21" s="139"/>
      <c r="G21" s="140"/>
      <c r="H21" s="22"/>
      <c r="I21" s="228"/>
      <c r="J21" s="141"/>
      <c r="K21" s="140"/>
      <c r="L21" s="137"/>
      <c r="M21" s="228"/>
      <c r="N21" s="141"/>
    </row>
    <row r="22" spans="1:14" ht="12" customHeight="1">
      <c r="A22"/>
      <c r="B22" s="143"/>
      <c r="C22" s="229"/>
      <c r="D22" s="144"/>
      <c r="E22"/>
      <c r="F22" s="145"/>
      <c r="G22" s="146"/>
      <c r="H22" s="144"/>
      <c r="I22" s="145"/>
      <c r="J22" s="141"/>
      <c r="K22" s="146"/>
      <c r="L22" s="145"/>
      <c r="M22" s="145"/>
      <c r="N22" s="155"/>
    </row>
    <row r="23" spans="1:14" ht="13.15" thickBot="1">
      <c r="A23"/>
      <c r="B23" s="149"/>
      <c r="C23" s="149" t="s">
        <v>160</v>
      </c>
      <c r="D23" s="133">
        <f>SUM(D13:D22)</f>
        <v>0</v>
      </c>
      <c r="E23" s="150">
        <f>SUM(E8:E22)</f>
        <v>0</v>
      </c>
      <c r="F23" s="152">
        <f>SUM(D23:E23)</f>
        <v>0</v>
      </c>
      <c r="G23" s="153">
        <f>SUM(G8:G22)</f>
        <v>0</v>
      </c>
      <c r="H23" s="150">
        <f>SUM(H13:H22)</f>
        <v>0</v>
      </c>
      <c r="I23" s="151">
        <f>SUM(I8:I22)</f>
        <v>0</v>
      </c>
      <c r="J23" s="154">
        <f>H23-I23</f>
        <v>0</v>
      </c>
      <c r="K23" s="153">
        <f>+'RF - Uscite'!K45</f>
        <v>0</v>
      </c>
      <c r="L23" s="151">
        <f>SUM(L14:L16)</f>
        <v>0</v>
      </c>
      <c r="M23" s="151">
        <f>SUM(M14:M16)</f>
        <v>0</v>
      </c>
      <c r="N23" s="154">
        <f>+K23+L23-M23</f>
        <v>0</v>
      </c>
    </row>
    <row r="24" spans="1:14" ht="13.15" thickTop="1">
      <c r="A24"/>
      <c r="B24"/>
      <c r="C24"/>
      <c r="D24"/>
      <c r="E24"/>
      <c r="F24"/>
      <c r="G24"/>
      <c r="H24"/>
      <c r="I24"/>
      <c r="J24"/>
      <c r="K24"/>
      <c r="L24"/>
      <c r="M24"/>
      <c r="N24"/>
    </row>
    <row r="25" spans="1:14">
      <c r="A25"/>
      <c r="B25"/>
      <c r="C25"/>
      <c r="D25"/>
      <c r="E25"/>
      <c r="F25"/>
      <c r="G25"/>
      <c r="H25"/>
      <c r="I25"/>
      <c r="J25"/>
      <c r="K25"/>
      <c r="L25"/>
      <c r="M25"/>
      <c r="N25"/>
    </row>
    <row r="26" spans="1:14">
      <c r="A26"/>
      <c r="B26"/>
      <c r="C26"/>
      <c r="D26"/>
      <c r="E26"/>
      <c r="F26"/>
      <c r="G26"/>
      <c r="H26"/>
      <c r="I26"/>
      <c r="J26"/>
      <c r="K26"/>
      <c r="L26"/>
      <c r="M26"/>
      <c r="N26"/>
    </row>
    <row r="27" spans="1:14">
      <c r="A27"/>
      <c r="B27"/>
      <c r="C27"/>
      <c r="D27"/>
      <c r="E27"/>
      <c r="F27"/>
      <c r="G27"/>
      <c r="H27"/>
      <c r="I27"/>
      <c r="J27"/>
      <c r="K27"/>
      <c r="L27"/>
      <c r="M27"/>
      <c r="N27"/>
    </row>
  </sheetData>
  <mergeCells count="5">
    <mergeCell ref="D4:J4"/>
    <mergeCell ref="K4:N4"/>
    <mergeCell ref="D5:F5"/>
    <mergeCell ref="G5:J5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  <ignoredErrors>
    <ignoredError sqref="H23" formula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3:L61"/>
  <sheetViews>
    <sheetView topLeftCell="A7" zoomScale="75" zoomScaleNormal="75" workbookViewId="0">
      <selection activeCell="E14" sqref="E14"/>
    </sheetView>
  </sheetViews>
  <sheetFormatPr defaultColWidth="9.1328125" defaultRowHeight="12.75"/>
  <cols>
    <col min="2" max="2" width="10.6640625" customWidth="1"/>
    <col min="3" max="3" width="37" customWidth="1"/>
    <col min="4" max="10" width="11.6640625" customWidth="1"/>
  </cols>
  <sheetData>
    <row r="3" spans="2:12" ht="13.15" thickBot="1"/>
    <row r="4" spans="2:12" s="185" customFormat="1" ht="13.15" thickBot="1">
      <c r="B4" s="183"/>
      <c r="C4" s="183"/>
      <c r="D4" s="833" t="s">
        <v>103</v>
      </c>
      <c r="E4" s="834"/>
      <c r="F4" s="834"/>
      <c r="G4" s="834"/>
      <c r="H4" s="834"/>
      <c r="I4" s="834"/>
      <c r="J4" s="835"/>
    </row>
    <row r="5" spans="2:12" s="185" customFormat="1">
      <c r="B5" s="186" t="s">
        <v>1</v>
      </c>
      <c r="C5" s="186" t="s">
        <v>44</v>
      </c>
      <c r="D5" s="830" t="s">
        <v>106</v>
      </c>
      <c r="E5" s="831"/>
      <c r="F5" s="832"/>
      <c r="G5" s="830" t="s">
        <v>175</v>
      </c>
      <c r="H5" s="831"/>
      <c r="I5" s="831"/>
      <c r="J5" s="832"/>
    </row>
    <row r="6" spans="2:12" s="199" customFormat="1" ht="13.15" thickBot="1">
      <c r="B6" s="193" t="s">
        <v>5</v>
      </c>
      <c r="C6" s="193"/>
      <c r="D6" s="194" t="s">
        <v>108</v>
      </c>
      <c r="E6" s="195" t="s">
        <v>109</v>
      </c>
      <c r="F6" s="196" t="s">
        <v>113</v>
      </c>
      <c r="G6" s="197" t="s">
        <v>147</v>
      </c>
      <c r="H6" s="194" t="s">
        <v>180</v>
      </c>
      <c r="I6" s="195" t="s">
        <v>148</v>
      </c>
      <c r="J6" s="198" t="s">
        <v>144</v>
      </c>
    </row>
    <row r="7" spans="2:12" s="10" customFormat="1" ht="10.15">
      <c r="B7" s="8"/>
      <c r="C7" s="8"/>
      <c r="D7" s="200" t="s">
        <v>116</v>
      </c>
      <c r="E7" s="526" t="s">
        <v>117</v>
      </c>
      <c r="F7" s="202" t="s">
        <v>118</v>
      </c>
      <c r="G7" s="200" t="s">
        <v>119</v>
      </c>
      <c r="H7" s="203" t="s">
        <v>120</v>
      </c>
      <c r="I7" s="201" t="s">
        <v>183</v>
      </c>
      <c r="J7" s="204" t="s">
        <v>187</v>
      </c>
    </row>
    <row r="8" spans="2:12" s="10" customFormat="1" ht="10.15">
      <c r="B8" s="8"/>
      <c r="C8" s="8"/>
      <c r="E8" s="522"/>
      <c r="G8" s="161"/>
      <c r="H8" s="158"/>
      <c r="I8" s="159"/>
      <c r="J8" s="162"/>
    </row>
    <row r="9" spans="2:12" s="10" customFormat="1" ht="10.15">
      <c r="B9" s="8"/>
      <c r="C9" s="8"/>
      <c r="E9" s="523"/>
      <c r="G9" s="161"/>
      <c r="H9" s="158"/>
      <c r="I9" s="159"/>
      <c r="J9" s="162"/>
    </row>
    <row r="10" spans="2:12" ht="13.15">
      <c r="B10" s="21"/>
      <c r="C10" s="11" t="s">
        <v>178</v>
      </c>
      <c r="D10" s="156"/>
      <c r="E10" s="524"/>
      <c r="F10" s="156"/>
      <c r="G10" s="140"/>
      <c r="H10" s="22"/>
      <c r="I10" s="137"/>
      <c r="J10" s="141"/>
    </row>
    <row r="11" spans="2:12">
      <c r="B11" s="21"/>
      <c r="C11" s="21"/>
      <c r="D11" s="156"/>
      <c r="E11" s="524"/>
      <c r="F11" s="156"/>
      <c r="G11" s="140"/>
      <c r="H11" s="22"/>
      <c r="I11" s="137"/>
      <c r="J11" s="141"/>
    </row>
    <row r="12" spans="2:12" ht="13.15">
      <c r="B12" s="21"/>
      <c r="C12" s="11" t="s">
        <v>85</v>
      </c>
      <c r="D12" s="156"/>
      <c r="E12" s="524"/>
      <c r="F12" s="156"/>
      <c r="G12" s="140"/>
      <c r="H12" s="22"/>
      <c r="I12" s="137"/>
      <c r="J12" s="141"/>
    </row>
    <row r="13" spans="2:12" ht="14.65" thickBot="1">
      <c r="B13" s="21" t="s">
        <v>88</v>
      </c>
      <c r="C13" s="21" t="s">
        <v>89</v>
      </c>
      <c r="D13" s="156">
        <f>Uscite!E48</f>
        <v>210</v>
      </c>
      <c r="E13" s="720">
        <v>12.68</v>
      </c>
      <c r="F13" s="156">
        <f>+D13+E13</f>
        <v>222.68</v>
      </c>
      <c r="G13" s="140">
        <f>+F23</f>
        <v>222.68</v>
      </c>
      <c r="H13" s="22"/>
      <c r="I13" s="634">
        <v>222.68</v>
      </c>
      <c r="J13" s="764">
        <f>+G13-I13</f>
        <v>0</v>
      </c>
    </row>
    <row r="14" spans="2:12" ht="13.15" thickTop="1">
      <c r="B14" s="138"/>
      <c r="C14" s="210"/>
      <c r="D14" s="156"/>
      <c r="E14" s="524"/>
      <c r="F14" s="156"/>
      <c r="G14" s="140"/>
      <c r="H14" s="22"/>
      <c r="I14" s="554"/>
      <c r="J14" s="765"/>
    </row>
    <row r="15" spans="2:12">
      <c r="B15" s="138"/>
      <c r="C15" s="210" t="s">
        <v>42</v>
      </c>
      <c r="D15" s="156"/>
      <c r="E15" s="524"/>
      <c r="F15" s="156"/>
      <c r="G15" s="140"/>
      <c r="H15" s="22"/>
      <c r="I15" s="228" t="s">
        <v>42</v>
      </c>
      <c r="J15" s="765"/>
      <c r="L15" s="54">
        <f>SUM(I15:I20)</f>
        <v>0</v>
      </c>
    </row>
    <row r="16" spans="2:12">
      <c r="B16" s="138"/>
      <c r="C16" s="210"/>
      <c r="D16" s="156"/>
      <c r="E16" s="524"/>
      <c r="F16" s="156"/>
      <c r="G16" s="140"/>
      <c r="H16" s="22"/>
      <c r="I16" s="228"/>
      <c r="J16" s="765"/>
    </row>
    <row r="17" spans="2:11">
      <c r="B17" s="179"/>
      <c r="C17" s="210"/>
      <c r="D17" s="156"/>
      <c r="E17" s="524"/>
      <c r="F17" s="156"/>
      <c r="G17" s="140"/>
      <c r="H17" s="22"/>
      <c r="I17" s="228"/>
      <c r="J17" s="765"/>
      <c r="K17" s="156"/>
    </row>
    <row r="18" spans="2:11">
      <c r="B18" s="179"/>
      <c r="C18" s="210"/>
      <c r="D18" s="156"/>
      <c r="E18" s="524"/>
      <c r="F18" s="156"/>
      <c r="G18" s="140"/>
      <c r="H18" s="22"/>
      <c r="I18" s="228"/>
      <c r="J18" s="765"/>
      <c r="K18" s="156"/>
    </row>
    <row r="19" spans="2:11">
      <c r="B19" s="179"/>
      <c r="C19" s="210"/>
      <c r="D19" s="156"/>
      <c r="E19" s="524"/>
      <c r="F19" s="156"/>
      <c r="G19" s="140"/>
      <c r="H19" s="22"/>
      <c r="I19" s="228"/>
      <c r="J19" s="765"/>
      <c r="K19" s="156"/>
    </row>
    <row r="20" spans="2:11">
      <c r="B20" s="179"/>
      <c r="C20" s="210"/>
      <c r="D20" s="156"/>
      <c r="E20" s="524"/>
      <c r="F20" s="156"/>
      <c r="G20" s="140"/>
      <c r="H20" s="22"/>
      <c r="I20" s="228"/>
      <c r="J20" s="765"/>
      <c r="K20" s="156"/>
    </row>
    <row r="21" spans="2:11">
      <c r="B21" s="138"/>
      <c r="C21" s="210"/>
      <c r="D21" s="156"/>
      <c r="E21" s="524"/>
      <c r="F21" s="156"/>
      <c r="G21" s="140"/>
      <c r="H21" s="22"/>
      <c r="I21" s="228"/>
      <c r="J21" s="765"/>
    </row>
    <row r="22" spans="2:11">
      <c r="B22" s="138"/>
      <c r="C22" s="210"/>
      <c r="D22" s="156"/>
      <c r="E22" s="525"/>
      <c r="G22" s="140"/>
      <c r="H22" s="22"/>
      <c r="I22" s="228"/>
      <c r="J22" s="765"/>
    </row>
    <row r="23" spans="2:11">
      <c r="B23" s="149"/>
      <c r="C23" s="149" t="s">
        <v>160</v>
      </c>
      <c r="D23" s="150">
        <f>SUM(D13:D22)</f>
        <v>210</v>
      </c>
      <c r="E23" s="150">
        <f>SUM(E13:E22)</f>
        <v>12.68</v>
      </c>
      <c r="F23" s="150">
        <f>SUM(F13:F22)</f>
        <v>222.68</v>
      </c>
      <c r="G23" s="153">
        <f>SUM(G13:G22)</f>
        <v>222.68</v>
      </c>
      <c r="H23" s="153">
        <f t="shared" ref="H23:J23" si="0">SUM(H13:H22)</f>
        <v>0</v>
      </c>
      <c r="I23" s="153">
        <f t="shared" si="0"/>
        <v>222.68</v>
      </c>
      <c r="J23" s="764">
        <f t="shared" si="0"/>
        <v>0</v>
      </c>
    </row>
    <row r="27" spans="2:11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2:11">
      <c r="B28" s="741">
        <v>45625</v>
      </c>
      <c r="C28" t="s">
        <v>239</v>
      </c>
      <c r="D28">
        <v>-30</v>
      </c>
      <c r="E28" t="s">
        <v>340</v>
      </c>
      <c r="F28" t="s">
        <v>247</v>
      </c>
      <c r="G28" t="s">
        <v>88</v>
      </c>
      <c r="H28" t="s">
        <v>89</v>
      </c>
    </row>
    <row r="29" spans="2:11">
      <c r="B29" s="741">
        <v>45534</v>
      </c>
      <c r="C29" t="s">
        <v>239</v>
      </c>
      <c r="D29">
        <v>-30</v>
      </c>
      <c r="E29" t="s">
        <v>341</v>
      </c>
      <c r="F29" t="s">
        <v>247</v>
      </c>
      <c r="G29" t="s">
        <v>88</v>
      </c>
      <c r="H29" t="s">
        <v>89</v>
      </c>
    </row>
    <row r="30" spans="2:11">
      <c r="B30" s="741">
        <v>45351</v>
      </c>
      <c r="C30" t="s">
        <v>239</v>
      </c>
      <c r="D30">
        <v>-30</v>
      </c>
      <c r="E30" t="s">
        <v>342</v>
      </c>
      <c r="F30" t="s">
        <v>247</v>
      </c>
      <c r="G30" t="s">
        <v>88</v>
      </c>
      <c r="H30" t="s">
        <v>89</v>
      </c>
    </row>
    <row r="31" spans="2:11">
      <c r="B31" s="741">
        <v>45443</v>
      </c>
      <c r="C31" t="s">
        <v>239</v>
      </c>
      <c r="D31">
        <v>-30</v>
      </c>
      <c r="E31" t="s">
        <v>343</v>
      </c>
      <c r="F31" t="s">
        <v>247</v>
      </c>
      <c r="G31" t="s">
        <v>88</v>
      </c>
      <c r="H31" t="s">
        <v>89</v>
      </c>
    </row>
    <row r="32" spans="2:11">
      <c r="B32" s="741">
        <v>45657</v>
      </c>
      <c r="C32" t="s">
        <v>239</v>
      </c>
      <c r="D32">
        <v>-16.47</v>
      </c>
      <c r="E32" t="s">
        <v>344</v>
      </c>
      <c r="F32" t="s">
        <v>247</v>
      </c>
      <c r="G32" t="s">
        <v>88</v>
      </c>
      <c r="H32" t="s">
        <v>89</v>
      </c>
    </row>
    <row r="33" spans="2:8">
      <c r="B33" s="741">
        <v>45565</v>
      </c>
      <c r="C33" t="s">
        <v>239</v>
      </c>
      <c r="D33">
        <v>-16.47</v>
      </c>
      <c r="E33" t="s">
        <v>248</v>
      </c>
      <c r="F33" t="s">
        <v>249</v>
      </c>
      <c r="G33" t="s">
        <v>88</v>
      </c>
      <c r="H33" t="s">
        <v>89</v>
      </c>
    </row>
    <row r="34" spans="2:8">
      <c r="B34" s="741">
        <v>45472</v>
      </c>
      <c r="C34" t="s">
        <v>239</v>
      </c>
      <c r="D34">
        <v>-16.47</v>
      </c>
      <c r="E34" t="s">
        <v>248</v>
      </c>
      <c r="F34" t="s">
        <v>249</v>
      </c>
      <c r="G34" t="s">
        <v>88</v>
      </c>
      <c r="H34" t="s">
        <v>89</v>
      </c>
    </row>
    <row r="35" spans="2:8">
      <c r="B35" s="741">
        <v>45381</v>
      </c>
      <c r="C35" t="s">
        <v>239</v>
      </c>
      <c r="D35">
        <v>-16.47</v>
      </c>
      <c r="E35" t="s">
        <v>248</v>
      </c>
      <c r="F35" t="s">
        <v>249</v>
      </c>
      <c r="G35" t="s">
        <v>88</v>
      </c>
      <c r="H35" t="s">
        <v>89</v>
      </c>
    </row>
    <row r="36" spans="2:8">
      <c r="B36" s="741">
        <v>45629</v>
      </c>
      <c r="C36" t="s">
        <v>239</v>
      </c>
      <c r="D36">
        <v>-1.7</v>
      </c>
      <c r="E36" t="s">
        <v>345</v>
      </c>
      <c r="F36" t="s">
        <v>247</v>
      </c>
      <c r="G36" t="s">
        <v>88</v>
      </c>
      <c r="H36" t="s">
        <v>89</v>
      </c>
    </row>
    <row r="37" spans="2:8">
      <c r="B37" s="741">
        <v>45629</v>
      </c>
      <c r="C37" t="s">
        <v>239</v>
      </c>
      <c r="D37">
        <v>-1.7</v>
      </c>
      <c r="E37" t="s">
        <v>346</v>
      </c>
      <c r="F37" t="s">
        <v>247</v>
      </c>
      <c r="G37" t="s">
        <v>88</v>
      </c>
      <c r="H37" t="s">
        <v>89</v>
      </c>
    </row>
    <row r="38" spans="2:8">
      <c r="B38" s="741">
        <v>45624</v>
      </c>
      <c r="C38" t="s">
        <v>239</v>
      </c>
      <c r="D38">
        <v>-1.7</v>
      </c>
      <c r="E38" t="s">
        <v>347</v>
      </c>
      <c r="F38" t="s">
        <v>247</v>
      </c>
      <c r="G38" t="s">
        <v>88</v>
      </c>
      <c r="H38" t="s">
        <v>89</v>
      </c>
    </row>
    <row r="39" spans="2:8">
      <c r="B39" s="741">
        <v>45611</v>
      </c>
      <c r="C39" t="s">
        <v>239</v>
      </c>
      <c r="D39">
        <v>-1.7</v>
      </c>
      <c r="E39" t="s">
        <v>348</v>
      </c>
      <c r="F39" t="s">
        <v>247</v>
      </c>
      <c r="G39" t="s">
        <v>88</v>
      </c>
      <c r="H39" t="s">
        <v>89</v>
      </c>
    </row>
    <row r="40" spans="2:8">
      <c r="B40" s="741">
        <v>45330</v>
      </c>
      <c r="C40" t="s">
        <v>239</v>
      </c>
      <c r="D40">
        <v>-1.7</v>
      </c>
      <c r="E40" t="s">
        <v>349</v>
      </c>
      <c r="F40" t="s">
        <v>247</v>
      </c>
      <c r="G40" t="s">
        <v>88</v>
      </c>
      <c r="H40" t="s">
        <v>89</v>
      </c>
    </row>
    <row r="41" spans="2:8">
      <c r="B41" s="741">
        <v>45601</v>
      </c>
      <c r="C41" t="s">
        <v>239</v>
      </c>
      <c r="D41">
        <v>-1.7</v>
      </c>
      <c r="E41" t="s">
        <v>350</v>
      </c>
      <c r="F41" t="s">
        <v>247</v>
      </c>
      <c r="G41" t="s">
        <v>88</v>
      </c>
      <c r="H41" t="s">
        <v>89</v>
      </c>
    </row>
    <row r="42" spans="2:8">
      <c r="B42" s="741">
        <v>45601</v>
      </c>
      <c r="C42" t="s">
        <v>239</v>
      </c>
      <c r="D42">
        <v>-1.7</v>
      </c>
      <c r="E42" t="s">
        <v>351</v>
      </c>
      <c r="F42" t="s">
        <v>247</v>
      </c>
      <c r="G42" t="s">
        <v>88</v>
      </c>
      <c r="H42" t="s">
        <v>89</v>
      </c>
    </row>
    <row r="43" spans="2:8">
      <c r="B43" s="741">
        <v>45554</v>
      </c>
      <c r="C43" t="s">
        <v>239</v>
      </c>
      <c r="D43">
        <v>-1.7</v>
      </c>
      <c r="E43" t="s">
        <v>352</v>
      </c>
      <c r="F43" t="s">
        <v>247</v>
      </c>
      <c r="G43" t="s">
        <v>88</v>
      </c>
      <c r="H43" t="s">
        <v>89</v>
      </c>
    </row>
    <row r="44" spans="2:8">
      <c r="B44" s="741">
        <v>45554</v>
      </c>
      <c r="C44" t="s">
        <v>239</v>
      </c>
      <c r="D44">
        <v>-1.7</v>
      </c>
      <c r="E44" t="s">
        <v>353</v>
      </c>
      <c r="F44" t="s">
        <v>247</v>
      </c>
      <c r="G44" t="s">
        <v>88</v>
      </c>
      <c r="H44" t="s">
        <v>89</v>
      </c>
    </row>
    <row r="45" spans="2:8">
      <c r="B45" s="741">
        <v>45517</v>
      </c>
      <c r="C45" t="s">
        <v>239</v>
      </c>
      <c r="D45">
        <v>-1.7</v>
      </c>
      <c r="E45" t="s">
        <v>354</v>
      </c>
      <c r="F45" t="s">
        <v>247</v>
      </c>
      <c r="G45" t="s">
        <v>88</v>
      </c>
      <c r="H45" t="s">
        <v>89</v>
      </c>
    </row>
    <row r="46" spans="2:8">
      <c r="B46" s="741">
        <v>45505</v>
      </c>
      <c r="C46" t="s">
        <v>239</v>
      </c>
      <c r="D46">
        <v>-1.7</v>
      </c>
      <c r="E46" t="s">
        <v>355</v>
      </c>
      <c r="F46" t="s">
        <v>247</v>
      </c>
      <c r="G46" t="s">
        <v>88</v>
      </c>
      <c r="H46" t="s">
        <v>89</v>
      </c>
    </row>
    <row r="47" spans="2:8">
      <c r="B47" s="741">
        <v>45505</v>
      </c>
      <c r="C47" t="s">
        <v>239</v>
      </c>
      <c r="D47">
        <v>-1.7</v>
      </c>
      <c r="E47" t="s">
        <v>356</v>
      </c>
      <c r="F47" t="s">
        <v>247</v>
      </c>
      <c r="G47" t="s">
        <v>88</v>
      </c>
      <c r="H47" t="s">
        <v>89</v>
      </c>
    </row>
    <row r="48" spans="2:8">
      <c r="B48" s="741">
        <v>45505</v>
      </c>
      <c r="C48" t="s">
        <v>239</v>
      </c>
      <c r="D48">
        <v>-1.7</v>
      </c>
      <c r="E48" t="s">
        <v>357</v>
      </c>
      <c r="F48" t="s">
        <v>247</v>
      </c>
      <c r="G48" t="s">
        <v>88</v>
      </c>
      <c r="H48" t="s">
        <v>89</v>
      </c>
    </row>
    <row r="49" spans="2:8">
      <c r="B49" s="741">
        <v>45491</v>
      </c>
      <c r="C49" t="s">
        <v>239</v>
      </c>
      <c r="D49">
        <v>-1.7</v>
      </c>
      <c r="E49" t="s">
        <v>358</v>
      </c>
      <c r="F49" t="s">
        <v>247</v>
      </c>
      <c r="G49" t="s">
        <v>88</v>
      </c>
      <c r="H49" t="s">
        <v>89</v>
      </c>
    </row>
    <row r="50" spans="2:8">
      <c r="B50" s="741">
        <v>45351</v>
      </c>
      <c r="C50" t="s">
        <v>239</v>
      </c>
      <c r="D50">
        <v>-1.7</v>
      </c>
      <c r="E50" t="s">
        <v>359</v>
      </c>
      <c r="F50" t="s">
        <v>247</v>
      </c>
      <c r="G50" t="s">
        <v>88</v>
      </c>
      <c r="H50" t="s">
        <v>89</v>
      </c>
    </row>
    <row r="51" spans="2:8">
      <c r="B51" s="741">
        <v>45405</v>
      </c>
      <c r="C51" t="s">
        <v>239</v>
      </c>
      <c r="D51">
        <v>-1.7</v>
      </c>
      <c r="E51" t="s">
        <v>360</v>
      </c>
      <c r="F51" t="s">
        <v>247</v>
      </c>
      <c r="G51" t="s">
        <v>88</v>
      </c>
      <c r="H51" t="s">
        <v>89</v>
      </c>
    </row>
    <row r="52" spans="2:8">
      <c r="B52" s="741">
        <v>45372</v>
      </c>
      <c r="C52" t="s">
        <v>239</v>
      </c>
      <c r="D52">
        <v>-1.7</v>
      </c>
      <c r="E52" t="s">
        <v>361</v>
      </c>
      <c r="F52" t="s">
        <v>247</v>
      </c>
      <c r="G52" t="s">
        <v>88</v>
      </c>
      <c r="H52" t="s">
        <v>89</v>
      </c>
    </row>
    <row r="53" spans="2:8">
      <c r="B53" s="741">
        <v>45293</v>
      </c>
      <c r="C53" t="s">
        <v>239</v>
      </c>
      <c r="D53">
        <v>-1.18</v>
      </c>
      <c r="E53" t="s">
        <v>362</v>
      </c>
      <c r="F53" t="s">
        <v>247</v>
      </c>
      <c r="G53" t="s">
        <v>88</v>
      </c>
      <c r="H53" t="s">
        <v>89</v>
      </c>
    </row>
    <row r="54" spans="2:8">
      <c r="B54" s="741">
        <v>45649</v>
      </c>
      <c r="C54" t="s">
        <v>239</v>
      </c>
      <c r="D54">
        <v>-1.18</v>
      </c>
      <c r="E54" t="s">
        <v>363</v>
      </c>
      <c r="F54" t="s">
        <v>247</v>
      </c>
      <c r="G54" t="s">
        <v>88</v>
      </c>
      <c r="H54" t="s">
        <v>89</v>
      </c>
    </row>
    <row r="55" spans="2:8">
      <c r="B55" s="741">
        <v>45314</v>
      </c>
      <c r="C55" t="s">
        <v>239</v>
      </c>
      <c r="D55">
        <v>-1.18</v>
      </c>
      <c r="E55" t="s">
        <v>364</v>
      </c>
      <c r="F55" t="s">
        <v>247</v>
      </c>
      <c r="G55" t="s">
        <v>88</v>
      </c>
      <c r="H55" t="s">
        <v>89</v>
      </c>
    </row>
    <row r="56" spans="2:8">
      <c r="B56" s="741">
        <v>45453</v>
      </c>
      <c r="C56" t="s">
        <v>239</v>
      </c>
      <c r="D56">
        <v>-1.18</v>
      </c>
      <c r="E56" t="s">
        <v>365</v>
      </c>
      <c r="F56" t="s">
        <v>247</v>
      </c>
      <c r="G56" t="s">
        <v>88</v>
      </c>
      <c r="H56" t="s">
        <v>89</v>
      </c>
    </row>
    <row r="57" spans="2:8">
      <c r="B57" s="741">
        <v>45442</v>
      </c>
      <c r="C57" t="s">
        <v>239</v>
      </c>
      <c r="D57">
        <v>-1.18</v>
      </c>
      <c r="E57" t="s">
        <v>366</v>
      </c>
      <c r="F57" t="s">
        <v>247</v>
      </c>
      <c r="G57" t="s">
        <v>88</v>
      </c>
      <c r="H57" t="s">
        <v>89</v>
      </c>
    </row>
    <row r="58" spans="2:8">
      <c r="B58" s="741">
        <v>45322</v>
      </c>
      <c r="C58" t="s">
        <v>239</v>
      </c>
      <c r="D58">
        <v>-1</v>
      </c>
      <c r="E58" t="s">
        <v>250</v>
      </c>
      <c r="F58" t="s">
        <v>247</v>
      </c>
      <c r="G58" t="s">
        <v>88</v>
      </c>
      <c r="H58" t="s">
        <v>89</v>
      </c>
    </row>
    <row r="59" spans="2:8">
      <c r="B59" s="741">
        <v>45412</v>
      </c>
      <c r="C59" t="s">
        <v>239</v>
      </c>
      <c r="D59">
        <v>-1</v>
      </c>
      <c r="E59" t="s">
        <v>250</v>
      </c>
      <c r="F59" t="s">
        <v>247</v>
      </c>
      <c r="G59" t="s">
        <v>88</v>
      </c>
      <c r="H59" t="s">
        <v>89</v>
      </c>
    </row>
    <row r="61" spans="2:8">
      <c r="D61">
        <f>SUM(D28:D60)</f>
        <v>-222.67999999999984</v>
      </c>
    </row>
  </sheetData>
  <mergeCells count="3">
    <mergeCell ref="D4:J4"/>
    <mergeCell ref="D5:F5"/>
    <mergeCell ref="G5:J5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1:P55"/>
  <sheetViews>
    <sheetView topLeftCell="A37" zoomScale="75" zoomScaleNormal="75" workbookViewId="0">
      <selection activeCell="K43" sqref="K43:P47"/>
    </sheetView>
  </sheetViews>
  <sheetFormatPr defaultColWidth="9.1328125" defaultRowHeight="12.75"/>
  <cols>
    <col min="1" max="1" width="9.1328125" style="2"/>
    <col min="2" max="2" width="10.6640625" style="2" customWidth="1"/>
    <col min="3" max="3" width="37" style="2" customWidth="1"/>
    <col min="4" max="10" width="11.6640625" style="2" customWidth="1"/>
    <col min="11" max="16384" width="9.1328125" style="2"/>
  </cols>
  <sheetData>
    <row r="1" spans="2:16" s="211" customFormat="1" ht="13.15" thickBot="1">
      <c r="B1" s="212"/>
      <c r="C1" s="212"/>
      <c r="D1" s="845" t="s">
        <v>103</v>
      </c>
      <c r="E1" s="846"/>
      <c r="F1" s="846"/>
      <c r="G1" s="846"/>
      <c r="H1" s="846"/>
      <c r="I1" s="846"/>
      <c r="J1" s="847"/>
      <c r="K1" s="851" t="s">
        <v>163</v>
      </c>
      <c r="L1" s="852"/>
      <c r="M1" s="852"/>
      <c r="N1" s="853"/>
    </row>
    <row r="2" spans="2:16" s="211" customFormat="1">
      <c r="B2" s="217" t="s">
        <v>1</v>
      </c>
      <c r="C2" s="217" t="s">
        <v>44</v>
      </c>
      <c r="D2" s="848" t="s">
        <v>106</v>
      </c>
      <c r="E2" s="849"/>
      <c r="F2" s="850"/>
      <c r="G2" s="848" t="s">
        <v>175</v>
      </c>
      <c r="H2" s="849"/>
      <c r="I2" s="849"/>
      <c r="J2" s="850"/>
      <c r="K2" s="854" t="s">
        <v>175</v>
      </c>
      <c r="L2" s="855"/>
      <c r="M2" s="855"/>
      <c r="N2" s="856"/>
    </row>
    <row r="3" spans="2:16" s="222" customFormat="1" ht="13.15" thickBot="1">
      <c r="B3" s="223" t="s">
        <v>5</v>
      </c>
      <c r="C3" s="223"/>
      <c r="D3" s="409" t="s">
        <v>108</v>
      </c>
      <c r="E3" s="360" t="s">
        <v>109</v>
      </c>
      <c r="F3" s="238" t="s">
        <v>113</v>
      </c>
      <c r="G3" s="410" t="s">
        <v>147</v>
      </c>
      <c r="H3" s="409" t="s">
        <v>180</v>
      </c>
      <c r="I3" s="360" t="s">
        <v>148</v>
      </c>
      <c r="J3" s="239" t="s">
        <v>144</v>
      </c>
      <c r="K3" s="470" t="s">
        <v>182</v>
      </c>
      <c r="L3" s="448" t="s">
        <v>109</v>
      </c>
      <c r="M3" s="449" t="s">
        <v>148</v>
      </c>
      <c r="N3" s="450" t="s">
        <v>144</v>
      </c>
    </row>
    <row r="4" spans="2:16" s="10" customFormat="1" ht="10.15">
      <c r="B4" s="8"/>
      <c r="C4" s="8"/>
      <c r="D4" s="200" t="s">
        <v>116</v>
      </c>
      <c r="E4" s="201" t="s">
        <v>117</v>
      </c>
      <c r="F4" s="202" t="s">
        <v>118</v>
      </c>
      <c r="G4" s="200" t="s">
        <v>119</v>
      </c>
      <c r="H4" s="203" t="s">
        <v>120</v>
      </c>
      <c r="I4" s="201" t="s">
        <v>183</v>
      </c>
      <c r="J4" s="204" t="s">
        <v>187</v>
      </c>
      <c r="K4" s="107" t="s">
        <v>122</v>
      </c>
      <c r="L4" s="110" t="s">
        <v>123</v>
      </c>
      <c r="M4" s="108" t="s">
        <v>124</v>
      </c>
      <c r="N4" s="111" t="s">
        <v>166</v>
      </c>
    </row>
    <row r="5" spans="2:16" s="10" customFormat="1" ht="10.15">
      <c r="B5" s="8"/>
      <c r="C5" s="8"/>
      <c r="D5" s="158"/>
      <c r="E5" s="159"/>
      <c r="F5" s="160"/>
      <c r="G5" s="161"/>
      <c r="H5" s="158"/>
      <c r="I5" s="159"/>
      <c r="J5" s="162"/>
      <c r="K5" s="115"/>
      <c r="L5" s="115"/>
      <c r="M5" s="115"/>
      <c r="N5" s="115"/>
    </row>
    <row r="6" spans="2:16" s="10" customFormat="1" ht="10.15">
      <c r="B6" s="8"/>
      <c r="C6" s="8"/>
      <c r="D6" s="158"/>
      <c r="E6" s="159"/>
      <c r="F6" s="160"/>
      <c r="G6" s="161"/>
      <c r="H6" s="158"/>
      <c r="I6" s="159"/>
      <c r="J6" s="162"/>
      <c r="K6" s="115"/>
      <c r="L6" s="112"/>
      <c r="M6" s="113"/>
      <c r="N6" s="116"/>
    </row>
    <row r="7" spans="2:16" ht="13.15">
      <c r="B7" s="210"/>
      <c r="C7" s="11" t="s">
        <v>178</v>
      </c>
      <c r="D7" s="263"/>
      <c r="E7" s="228"/>
      <c r="F7" s="542"/>
      <c r="G7" s="265"/>
      <c r="H7" s="263"/>
      <c r="I7" s="228"/>
      <c r="J7" s="261"/>
      <c r="K7" s="543"/>
      <c r="L7" s="544"/>
      <c r="M7" s="485"/>
      <c r="N7" s="545"/>
    </row>
    <row r="8" spans="2:16">
      <c r="B8" s="210"/>
      <c r="C8" s="210"/>
      <c r="D8" s="263"/>
      <c r="E8" s="228"/>
      <c r="F8" s="542"/>
      <c r="G8" s="265"/>
      <c r="H8" s="263"/>
      <c r="I8" s="228"/>
      <c r="J8" s="261"/>
      <c r="K8" s="543"/>
      <c r="L8" s="544"/>
      <c r="M8" s="485"/>
      <c r="N8" s="545"/>
    </row>
    <row r="9" spans="2:16" ht="13.15">
      <c r="B9" s="210"/>
      <c r="C9" s="11" t="s">
        <v>85</v>
      </c>
      <c r="D9" s="263"/>
      <c r="E9" s="228"/>
      <c r="F9" s="542"/>
      <c r="G9" s="265"/>
      <c r="H9" s="263"/>
      <c r="I9" s="228"/>
      <c r="J9" s="261"/>
      <c r="K9" s="543"/>
      <c r="L9" s="544"/>
      <c r="M9" s="485"/>
      <c r="N9" s="545"/>
    </row>
    <row r="10" spans="2:16" ht="13.15" thickBot="1">
      <c r="B10" s="210" t="s">
        <v>90</v>
      </c>
      <c r="C10" s="210" t="s">
        <v>91</v>
      </c>
      <c r="D10" s="728">
        <f>Uscite!E49</f>
        <v>130</v>
      </c>
      <c r="E10" s="729">
        <f>18.76-45.43</f>
        <v>-26.669999999999998</v>
      </c>
      <c r="F10" s="730">
        <f>SUM(D10:E10)</f>
        <v>103.33</v>
      </c>
      <c r="G10" s="731">
        <f>+F23</f>
        <v>103.33</v>
      </c>
      <c r="H10" s="728">
        <f>+G10</f>
        <v>103.33</v>
      </c>
      <c r="I10" s="729">
        <f>124.77-40.2</f>
        <v>84.57</v>
      </c>
      <c r="J10" s="651">
        <f>+G10-I10</f>
        <v>18.760000000000005</v>
      </c>
      <c r="K10" s="697">
        <f>+'RF - Uscite'!K47</f>
        <v>56.28</v>
      </c>
      <c r="L10" s="732">
        <v>0</v>
      </c>
      <c r="M10" s="696">
        <v>40.200000000000003</v>
      </c>
      <c r="N10" s="697">
        <f>+J10+K10+L10-M10</f>
        <v>34.840000000000003</v>
      </c>
    </row>
    <row r="11" spans="2:16" ht="13.15" thickTop="1">
      <c r="B11" s="210"/>
      <c r="C11" s="210"/>
      <c r="D11" s="263"/>
      <c r="E11" s="228"/>
      <c r="F11" s="542"/>
      <c r="G11" s="265"/>
      <c r="H11" s="263"/>
      <c r="I11" s="263"/>
      <c r="J11" s="261"/>
      <c r="K11" s="265"/>
      <c r="L11" s="544"/>
      <c r="M11" s="696"/>
      <c r="N11" s="545"/>
    </row>
    <row r="12" spans="2:16">
      <c r="B12" s="210"/>
      <c r="C12" s="210"/>
      <c r="D12" s="263"/>
      <c r="E12" s="228"/>
      <c r="F12" s="542"/>
      <c r="G12" s="265"/>
      <c r="H12" s="263"/>
      <c r="I12" s="263"/>
      <c r="J12" s="261"/>
      <c r="K12" s="265"/>
      <c r="L12" s="544"/>
      <c r="M12" s="485"/>
      <c r="N12" s="545"/>
    </row>
    <row r="13" spans="2:16">
      <c r="B13" s="210"/>
      <c r="C13" s="210"/>
      <c r="D13" s="263"/>
      <c r="E13" s="228"/>
      <c r="F13" s="542"/>
      <c r="G13" s="265"/>
      <c r="H13" s="263"/>
      <c r="I13" s="263"/>
      <c r="J13" s="261"/>
      <c r="K13" s="265"/>
      <c r="L13" s="544"/>
      <c r="M13" s="485"/>
      <c r="N13" s="545"/>
    </row>
    <row r="14" spans="2:16">
      <c r="B14" s="210"/>
      <c r="C14" s="210"/>
      <c r="D14" s="263"/>
      <c r="E14" s="228"/>
      <c r="F14" s="542"/>
      <c r="G14" s="265"/>
      <c r="H14" s="263"/>
      <c r="I14" s="263"/>
      <c r="J14" s="261"/>
      <c r="K14" s="265"/>
      <c r="L14" s="544"/>
      <c r="M14" s="485"/>
      <c r="N14" s="545"/>
    </row>
    <row r="15" spans="2:16">
      <c r="B15" s="210"/>
      <c r="C15" s="210"/>
      <c r="D15" s="263"/>
      <c r="E15" s="228"/>
      <c r="F15" s="542"/>
      <c r="G15" s="265"/>
      <c r="H15" s="263"/>
      <c r="I15" s="263"/>
      <c r="J15" s="261"/>
      <c r="K15" s="265"/>
      <c r="L15" s="544"/>
      <c r="M15" s="485"/>
      <c r="N15" s="545"/>
      <c r="P15" s="2">
        <v>16.079999999999998</v>
      </c>
    </row>
    <row r="16" spans="2:16">
      <c r="B16" s="210"/>
      <c r="C16" s="210"/>
      <c r="D16" s="263"/>
      <c r="E16" s="228"/>
      <c r="F16" s="542"/>
      <c r="G16" s="265"/>
      <c r="H16" s="263"/>
      <c r="I16" s="263"/>
      <c r="J16" s="261"/>
      <c r="K16" s="265"/>
      <c r="L16" s="544"/>
      <c r="M16" s="485"/>
      <c r="N16" s="545"/>
      <c r="P16" s="787">
        <f>+K10-P15</f>
        <v>40.200000000000003</v>
      </c>
    </row>
    <row r="17" spans="2:16">
      <c r="B17" s="210"/>
      <c r="C17" s="210"/>
      <c r="D17" s="263"/>
      <c r="E17" s="228"/>
      <c r="F17" s="542"/>
      <c r="G17" s="265"/>
      <c r="H17" s="263"/>
      <c r="I17" s="263"/>
      <c r="J17" s="261"/>
      <c r="K17" s="265"/>
      <c r="L17" s="544"/>
      <c r="M17" s="485"/>
      <c r="N17" s="545"/>
      <c r="P17" s="2">
        <f>+P16/2.68</f>
        <v>15</v>
      </c>
    </row>
    <row r="18" spans="2:16">
      <c r="B18" s="210"/>
      <c r="C18" s="210"/>
      <c r="D18" s="263"/>
      <c r="E18" s="228"/>
      <c r="F18" s="542"/>
      <c r="G18" s="265"/>
      <c r="H18" s="263"/>
      <c r="I18" s="263"/>
      <c r="J18" s="261"/>
      <c r="K18" s="265"/>
      <c r="L18" s="544"/>
      <c r="M18" s="485"/>
      <c r="N18" s="545"/>
    </row>
    <row r="19" spans="2:16">
      <c r="B19" s="546"/>
      <c r="C19" s="210"/>
      <c r="D19" s="263"/>
      <c r="E19" s="228"/>
      <c r="F19" s="542"/>
      <c r="G19" s="265"/>
      <c r="H19" s="263"/>
      <c r="I19" s="487"/>
      <c r="J19" s="261"/>
      <c r="K19" s="265"/>
      <c r="L19" s="263"/>
      <c r="M19" s="228"/>
      <c r="N19" s="261"/>
    </row>
    <row r="20" spans="2:16">
      <c r="B20" s="546"/>
      <c r="C20" s="210"/>
      <c r="D20" s="263"/>
      <c r="E20" s="228"/>
      <c r="F20" s="542"/>
      <c r="G20" s="265"/>
      <c r="H20" s="263"/>
      <c r="I20" s="228"/>
      <c r="J20" s="261"/>
      <c r="K20" s="265"/>
      <c r="L20" s="263"/>
      <c r="M20" s="228"/>
      <c r="N20" s="261"/>
    </row>
    <row r="21" spans="2:16">
      <c r="B21" s="546"/>
      <c r="C21" s="210"/>
      <c r="D21" s="263"/>
      <c r="E21" s="228"/>
      <c r="F21" s="542"/>
      <c r="G21" s="265"/>
      <c r="H21" s="263"/>
      <c r="I21" s="228"/>
      <c r="J21" s="261"/>
      <c r="K21" s="265"/>
      <c r="L21" s="228"/>
      <c r="M21" s="228"/>
      <c r="N21" s="261"/>
    </row>
    <row r="22" spans="2:16">
      <c r="B22" s="229"/>
      <c r="C22" s="229"/>
      <c r="D22" s="268"/>
      <c r="E22" s="269"/>
      <c r="F22" s="269"/>
      <c r="G22" s="547"/>
      <c r="H22" s="268"/>
      <c r="I22" s="269"/>
      <c r="J22" s="261"/>
      <c r="K22" s="547"/>
      <c r="L22" s="269"/>
      <c r="M22" s="269"/>
      <c r="N22" s="270"/>
    </row>
    <row r="23" spans="2:16" ht="13.15" thickBot="1">
      <c r="B23" s="548"/>
      <c r="C23" s="548" t="s">
        <v>160</v>
      </c>
      <c r="D23" s="549">
        <f>SUM(D10:D22)</f>
        <v>130</v>
      </c>
      <c r="E23" s="549">
        <f t="shared" ref="E23:F23" si="0">SUM(E10:E22)</f>
        <v>-26.669999999999998</v>
      </c>
      <c r="F23" s="549">
        <f t="shared" si="0"/>
        <v>103.33</v>
      </c>
      <c r="G23" s="366">
        <f>SUM(G10:G22)</f>
        <v>103.33</v>
      </c>
      <c r="H23" s="366">
        <f t="shared" ref="H23:J23" si="1">SUM(H10:H22)</f>
        <v>103.33</v>
      </c>
      <c r="I23" s="366">
        <f t="shared" si="1"/>
        <v>84.57</v>
      </c>
      <c r="J23" s="366">
        <f t="shared" si="1"/>
        <v>18.760000000000005</v>
      </c>
      <c r="K23" s="366">
        <f>SUM(K10:K22)</f>
        <v>56.28</v>
      </c>
      <c r="L23" s="366">
        <f t="shared" ref="L23:N23" si="2">SUM(L10:L22)</f>
        <v>0</v>
      </c>
      <c r="M23" s="366">
        <f t="shared" si="2"/>
        <v>40.200000000000003</v>
      </c>
      <c r="N23" s="366">
        <f t="shared" si="2"/>
        <v>34.840000000000003</v>
      </c>
    </row>
    <row r="24" spans="2:16" ht="13.15" thickTop="1"/>
    <row r="25" spans="2:16">
      <c r="K25" s="725">
        <v>2.2000000000000002</v>
      </c>
      <c r="L25" s="343"/>
      <c r="M25" s="340"/>
    </row>
    <row r="26" spans="2:16">
      <c r="K26" s="726">
        <v>0.48</v>
      </c>
      <c r="L26" s="341"/>
      <c r="M26" s="339"/>
    </row>
    <row r="27" spans="2:16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  <c r="K27" s="726">
        <f>+K25+K26</f>
        <v>2.68</v>
      </c>
      <c r="L27" s="341" t="s">
        <v>228</v>
      </c>
      <c r="M27" s="339"/>
    </row>
    <row r="28" spans="2:16">
      <c r="B28" s="741">
        <v>45293</v>
      </c>
      <c r="C28" t="s">
        <v>239</v>
      </c>
      <c r="D28" s="786">
        <v>-2.1999999999999886</v>
      </c>
      <c r="E28" t="s">
        <v>368</v>
      </c>
      <c r="F28" t="s">
        <v>91</v>
      </c>
      <c r="G28" t="s">
        <v>90</v>
      </c>
      <c r="H28" t="s">
        <v>91</v>
      </c>
      <c r="K28" s="727">
        <v>21</v>
      </c>
      <c r="L28" s="341" t="s">
        <v>229</v>
      </c>
      <c r="M28" s="339"/>
    </row>
    <row r="29" spans="2:16" ht="13.15" thickBot="1">
      <c r="B29" s="741">
        <v>45334</v>
      </c>
      <c r="C29" t="s">
        <v>239</v>
      </c>
      <c r="D29" s="786">
        <v>-2.1999999999999886</v>
      </c>
      <c r="E29" t="s">
        <v>306</v>
      </c>
      <c r="F29" t="s">
        <v>91</v>
      </c>
      <c r="G29" t="s">
        <v>90</v>
      </c>
      <c r="H29" t="s">
        <v>91</v>
      </c>
      <c r="K29" s="733">
        <f>+K28*K27</f>
        <v>56.28</v>
      </c>
      <c r="L29" s="341"/>
      <c r="M29" s="339"/>
    </row>
    <row r="30" spans="2:16" ht="13.15" thickTop="1">
      <c r="B30" s="741">
        <v>45362</v>
      </c>
      <c r="C30" t="s">
        <v>239</v>
      </c>
      <c r="D30" s="786">
        <v>-2.21</v>
      </c>
      <c r="E30" t="s">
        <v>306</v>
      </c>
      <c r="F30" t="s">
        <v>91</v>
      </c>
      <c r="G30" t="s">
        <v>90</v>
      </c>
      <c r="H30" t="s">
        <v>91</v>
      </c>
    </row>
    <row r="31" spans="2:16">
      <c r="B31" s="741">
        <v>45392</v>
      </c>
      <c r="C31" t="s">
        <v>239</v>
      </c>
      <c r="D31" s="786">
        <v>-10.72</v>
      </c>
      <c r="E31" t="s">
        <v>283</v>
      </c>
      <c r="F31" t="s">
        <v>91</v>
      </c>
      <c r="G31" t="s">
        <v>90</v>
      </c>
      <c r="H31" t="s">
        <v>91</v>
      </c>
    </row>
    <row r="32" spans="2:16">
      <c r="B32" s="741">
        <v>45404</v>
      </c>
      <c r="C32" t="s">
        <v>239</v>
      </c>
      <c r="D32" s="786">
        <v>-8.0399999999999991</v>
      </c>
      <c r="E32" t="s">
        <v>367</v>
      </c>
      <c r="F32" t="s">
        <v>91</v>
      </c>
      <c r="G32" t="s">
        <v>90</v>
      </c>
      <c r="H32" t="s">
        <v>91</v>
      </c>
    </row>
    <row r="33" spans="2:16">
      <c r="B33" s="741">
        <v>45412</v>
      </c>
      <c r="C33" t="s">
        <v>239</v>
      </c>
      <c r="D33" s="786">
        <v>-2.68</v>
      </c>
      <c r="E33" t="s">
        <v>265</v>
      </c>
      <c r="F33" t="s">
        <v>91</v>
      </c>
      <c r="G33" t="s">
        <v>90</v>
      </c>
      <c r="H33" t="s">
        <v>91</v>
      </c>
      <c r="K33" s="725">
        <v>2.2000000000000002</v>
      </c>
      <c r="L33" s="343"/>
    </row>
    <row r="34" spans="2:16">
      <c r="B34" s="741">
        <v>45422</v>
      </c>
      <c r="C34" t="s">
        <v>239</v>
      </c>
      <c r="D34" s="786">
        <v>-18.760000000000002</v>
      </c>
      <c r="E34" t="s">
        <v>283</v>
      </c>
      <c r="F34" t="s">
        <v>91</v>
      </c>
      <c r="G34" t="s">
        <v>90</v>
      </c>
      <c r="H34" t="s">
        <v>91</v>
      </c>
      <c r="K34" s="726">
        <v>0.48</v>
      </c>
      <c r="L34" s="341"/>
    </row>
    <row r="35" spans="2:16">
      <c r="B35" s="741">
        <v>45432</v>
      </c>
      <c r="C35" t="s">
        <v>239</v>
      </c>
      <c r="D35" s="786">
        <v>-32.159999999999997</v>
      </c>
      <c r="E35" t="s">
        <v>284</v>
      </c>
      <c r="F35" t="s">
        <v>91</v>
      </c>
      <c r="G35" t="s">
        <v>90</v>
      </c>
      <c r="H35" t="s">
        <v>91</v>
      </c>
      <c r="K35" s="726">
        <f>+K33+K34</f>
        <v>2.68</v>
      </c>
      <c r="L35" s="341" t="s">
        <v>228</v>
      </c>
    </row>
    <row r="36" spans="2:16">
      <c r="B36" s="741">
        <v>45463</v>
      </c>
      <c r="C36" t="s">
        <v>239</v>
      </c>
      <c r="D36" s="786">
        <v>-2.68</v>
      </c>
      <c r="E36" t="s">
        <v>265</v>
      </c>
      <c r="F36" t="s">
        <v>91</v>
      </c>
      <c r="G36" t="s">
        <v>90</v>
      </c>
      <c r="H36" t="s">
        <v>91</v>
      </c>
    </row>
    <row r="37" spans="2:16">
      <c r="B37" s="741">
        <v>45474</v>
      </c>
      <c r="C37" t="s">
        <v>239</v>
      </c>
      <c r="D37" s="786">
        <v>-4.6900000000000004</v>
      </c>
      <c r="E37" t="s">
        <v>267</v>
      </c>
      <c r="F37" t="s">
        <v>91</v>
      </c>
      <c r="G37" t="s">
        <v>90</v>
      </c>
      <c r="H37" t="s">
        <v>91</v>
      </c>
      <c r="K37" s="780">
        <v>6</v>
      </c>
      <c r="L37" s="781" t="s">
        <v>406</v>
      </c>
    </row>
    <row r="38" spans="2:16">
      <c r="B38" s="741">
        <v>45474</v>
      </c>
      <c r="C38" t="s">
        <v>239</v>
      </c>
      <c r="D38" s="786">
        <v>-2.68</v>
      </c>
      <c r="E38" t="s">
        <v>265</v>
      </c>
      <c r="F38" t="s">
        <v>91</v>
      </c>
      <c r="G38" t="s">
        <v>90</v>
      </c>
      <c r="H38" t="s">
        <v>91</v>
      </c>
      <c r="K38" s="782">
        <v>7</v>
      </c>
      <c r="L38" s="781" t="s">
        <v>407</v>
      </c>
    </row>
    <row r="39" spans="2:16" ht="13.15" thickBot="1">
      <c r="B39" s="741">
        <v>45495</v>
      </c>
      <c r="C39" t="s">
        <v>239</v>
      </c>
      <c r="D39" s="786">
        <v>-2.68</v>
      </c>
      <c r="E39" t="s">
        <v>273</v>
      </c>
      <c r="F39" t="s">
        <v>91</v>
      </c>
      <c r="G39" t="s">
        <v>90</v>
      </c>
      <c r="H39" t="s">
        <v>91</v>
      </c>
      <c r="K39" s="784">
        <f>+K38+K37</f>
        <v>13</v>
      </c>
      <c r="L39" s="781" t="s">
        <v>408</v>
      </c>
    </row>
    <row r="40" spans="2:16" ht="13.5" thickTop="1" thickBot="1">
      <c r="B40" s="741">
        <v>45575</v>
      </c>
      <c r="C40" t="s">
        <v>239</v>
      </c>
      <c r="D40" s="786">
        <v>-2.1999999999999886</v>
      </c>
      <c r="E40" t="s">
        <v>265</v>
      </c>
      <c r="F40" t="s">
        <v>91</v>
      </c>
      <c r="G40" t="s">
        <v>90</v>
      </c>
      <c r="H40" t="s">
        <v>91</v>
      </c>
      <c r="K40" s="783">
        <f>+K39*K35</f>
        <v>34.840000000000003</v>
      </c>
    </row>
    <row r="41" spans="2:16" ht="13.15" thickTop="1">
      <c r="B41" s="741">
        <v>45586</v>
      </c>
      <c r="C41" t="s">
        <v>239</v>
      </c>
      <c r="D41" s="786">
        <v>-2.1999999999999886</v>
      </c>
      <c r="E41" t="s">
        <v>273</v>
      </c>
      <c r="F41" t="s">
        <v>91</v>
      </c>
      <c r="G41" t="s">
        <v>90</v>
      </c>
      <c r="H41" t="s">
        <v>91</v>
      </c>
    </row>
    <row r="42" spans="2:16">
      <c r="B42" s="741">
        <v>45586</v>
      </c>
      <c r="C42" t="s">
        <v>239</v>
      </c>
      <c r="D42" s="786">
        <v>-2.1999999999999886</v>
      </c>
      <c r="E42" t="s">
        <v>268</v>
      </c>
      <c r="F42" t="s">
        <v>91</v>
      </c>
      <c r="G42" t="s">
        <v>90</v>
      </c>
      <c r="H42" t="s">
        <v>91</v>
      </c>
    </row>
    <row r="43" spans="2:16">
      <c r="B43" s="741">
        <v>45595</v>
      </c>
      <c r="C43" t="s">
        <v>239</v>
      </c>
      <c r="D43" s="786">
        <v>-4.3999999999999773</v>
      </c>
      <c r="E43" t="s">
        <v>269</v>
      </c>
      <c r="F43" t="s">
        <v>91</v>
      </c>
      <c r="G43" t="s">
        <v>90</v>
      </c>
      <c r="H43" t="s">
        <v>91</v>
      </c>
      <c r="K43" s="780">
        <v>6</v>
      </c>
      <c r="L43" s="781" t="s">
        <v>406</v>
      </c>
      <c r="N43" s="780"/>
      <c r="O43" s="781"/>
    </row>
    <row r="44" spans="2:16">
      <c r="B44" s="741">
        <v>45607</v>
      </c>
      <c r="C44" t="s">
        <v>239</v>
      </c>
      <c r="D44" s="786">
        <v>-2.1999999999999886</v>
      </c>
      <c r="E44" t="s">
        <v>269</v>
      </c>
      <c r="F44" t="s">
        <v>91</v>
      </c>
      <c r="G44" t="s">
        <v>90</v>
      </c>
      <c r="H44" t="s">
        <v>91</v>
      </c>
      <c r="K44" s="782"/>
      <c r="L44" s="781"/>
      <c r="N44" s="782">
        <v>7</v>
      </c>
      <c r="O44" s="781" t="s">
        <v>407</v>
      </c>
    </row>
    <row r="45" spans="2:16" ht="13.15" thickBot="1">
      <c r="B45" s="741">
        <v>45607</v>
      </c>
      <c r="C45" t="s">
        <v>239</v>
      </c>
      <c r="D45" s="786">
        <v>-2.1999999999999886</v>
      </c>
      <c r="E45" t="s">
        <v>269</v>
      </c>
      <c r="F45" t="s">
        <v>91</v>
      </c>
      <c r="G45" t="s">
        <v>90</v>
      </c>
      <c r="H45" t="s">
        <v>91</v>
      </c>
      <c r="K45" s="784">
        <f>+K44+K43</f>
        <v>6</v>
      </c>
      <c r="L45" s="781" t="s">
        <v>408</v>
      </c>
      <c r="N45" s="784">
        <f>+N44+N43</f>
        <v>7</v>
      </c>
      <c r="O45" s="781" t="s">
        <v>408</v>
      </c>
    </row>
    <row r="46" spans="2:16" ht="13.9" thickTop="1" thickBot="1">
      <c r="B46" s="741">
        <v>45628</v>
      </c>
      <c r="C46" t="s">
        <v>239</v>
      </c>
      <c r="D46" s="786">
        <v>-2.1999999999999886</v>
      </c>
      <c r="E46" t="s">
        <v>269</v>
      </c>
      <c r="F46" t="s">
        <v>91</v>
      </c>
      <c r="G46" t="s">
        <v>90</v>
      </c>
      <c r="H46" t="s">
        <v>91</v>
      </c>
      <c r="K46" s="783">
        <f>+K45*K27</f>
        <v>16.080000000000002</v>
      </c>
      <c r="N46" s="783">
        <f>+N45*K27</f>
        <v>18.760000000000002</v>
      </c>
      <c r="P46" s="785">
        <f>+K46+N46</f>
        <v>34.840000000000003</v>
      </c>
    </row>
    <row r="47" spans="2:16" ht="13.15" thickTop="1">
      <c r="B47" s="741">
        <v>45636</v>
      </c>
      <c r="C47" t="s">
        <v>239</v>
      </c>
      <c r="D47" s="786">
        <v>-2.2200000000000002</v>
      </c>
      <c r="E47" t="s">
        <v>308</v>
      </c>
      <c r="F47" t="s">
        <v>91</v>
      </c>
      <c r="G47" t="s">
        <v>90</v>
      </c>
      <c r="H47" t="s">
        <v>91</v>
      </c>
    </row>
    <row r="48" spans="2:16">
      <c r="B48" s="741">
        <v>45636</v>
      </c>
      <c r="C48" t="s">
        <v>239</v>
      </c>
      <c r="D48" s="786">
        <v>-2.1999999999999886</v>
      </c>
      <c r="E48" t="s">
        <v>269</v>
      </c>
      <c r="F48" t="s">
        <v>91</v>
      </c>
      <c r="G48" t="s">
        <v>90</v>
      </c>
      <c r="H48" t="s">
        <v>91</v>
      </c>
    </row>
    <row r="49" spans="2:8">
      <c r="B49" s="741">
        <v>45646</v>
      </c>
      <c r="C49" t="s">
        <v>239</v>
      </c>
      <c r="D49" s="786">
        <v>-2.21</v>
      </c>
      <c r="E49" t="s">
        <v>308</v>
      </c>
      <c r="F49" t="s">
        <v>91</v>
      </c>
      <c r="G49" t="s">
        <v>90</v>
      </c>
      <c r="H49" t="s">
        <v>91</v>
      </c>
    </row>
    <row r="50" spans="2:8">
      <c r="B50" s="741">
        <v>45656</v>
      </c>
      <c r="C50" t="s">
        <v>239</v>
      </c>
      <c r="D50" s="786">
        <v>-2.21</v>
      </c>
      <c r="E50" t="s">
        <v>308</v>
      </c>
      <c r="F50" t="s">
        <v>91</v>
      </c>
      <c r="G50" t="s">
        <v>90</v>
      </c>
      <c r="H50" t="s">
        <v>91</v>
      </c>
    </row>
    <row r="51" spans="2:8">
      <c r="B51" s="741">
        <v>45656</v>
      </c>
      <c r="C51" t="s">
        <v>239</v>
      </c>
      <c r="D51" s="786">
        <v>-2.21</v>
      </c>
      <c r="E51" t="s">
        <v>308</v>
      </c>
      <c r="F51" t="s">
        <v>91</v>
      </c>
      <c r="G51" t="s">
        <v>90</v>
      </c>
      <c r="H51" t="s">
        <v>91</v>
      </c>
    </row>
    <row r="52" spans="2:8">
      <c r="B52" s="741">
        <v>45656</v>
      </c>
      <c r="C52" t="s">
        <v>239</v>
      </c>
      <c r="D52" s="786">
        <v>-2.21</v>
      </c>
      <c r="E52" t="s">
        <v>308</v>
      </c>
      <c r="F52" t="s">
        <v>91</v>
      </c>
      <c r="G52" t="s">
        <v>90</v>
      </c>
      <c r="H52" t="s">
        <v>91</v>
      </c>
    </row>
    <row r="53" spans="2:8">
      <c r="B53" s="741">
        <v>45656</v>
      </c>
      <c r="C53" t="s">
        <v>239</v>
      </c>
      <c r="D53">
        <v>-2.21</v>
      </c>
      <c r="E53" t="s">
        <v>308</v>
      </c>
      <c r="F53" t="s">
        <v>91</v>
      </c>
      <c r="G53" t="s">
        <v>90</v>
      </c>
      <c r="H53" t="s">
        <v>91</v>
      </c>
    </row>
    <row r="55" spans="2:8">
      <c r="D55" s="2">
        <f>SUM(D28:D54)</f>
        <v>-124.76999999999985</v>
      </c>
    </row>
  </sheetData>
  <mergeCells count="5">
    <mergeCell ref="D1:J1"/>
    <mergeCell ref="D2:F2"/>
    <mergeCell ref="G2:J2"/>
    <mergeCell ref="K1:N1"/>
    <mergeCell ref="K2:N2"/>
  </mergeCells>
  <phoneticPr fontId="0" type="noConversion"/>
  <printOptions horizontalCentered="1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  <tableParts count="1">
    <tablePart r:id="rId2"/>
  </tablePart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1:N33"/>
  <sheetViews>
    <sheetView zoomScale="75" zoomScaleNormal="75" workbookViewId="0">
      <selection activeCell="E11" sqref="E11"/>
    </sheetView>
  </sheetViews>
  <sheetFormatPr defaultColWidth="9.1328125" defaultRowHeight="12.75"/>
  <cols>
    <col min="2" max="2" width="10.6640625" customWidth="1"/>
    <col min="3" max="3" width="49.796875" bestFit="1" customWidth="1"/>
    <col min="4" max="4" width="8" bestFit="1" customWidth="1"/>
    <col min="5" max="5" width="8.53125" bestFit="1" customWidth="1"/>
    <col min="6" max="6" width="8.1328125" bestFit="1" customWidth="1"/>
    <col min="7" max="7" width="9.46484375" bestFit="1" customWidth="1"/>
    <col min="8" max="8" width="7.796875" bestFit="1" customWidth="1"/>
    <col min="9" max="9" width="8" bestFit="1" customWidth="1"/>
  </cols>
  <sheetData>
    <row r="1" spans="2:10" s="185" customFormat="1" ht="13.15" thickBot="1">
      <c r="B1" s="183"/>
      <c r="C1" s="183"/>
      <c r="D1" s="833" t="s">
        <v>103</v>
      </c>
      <c r="E1" s="834"/>
      <c r="F1" s="834"/>
      <c r="G1" s="834"/>
      <c r="H1" s="834"/>
      <c r="I1" s="834"/>
      <c r="J1" s="835"/>
    </row>
    <row r="2" spans="2:10" s="185" customFormat="1">
      <c r="B2" s="186" t="s">
        <v>1</v>
      </c>
      <c r="C2" s="186" t="s">
        <v>44</v>
      </c>
      <c r="D2" s="830" t="s">
        <v>106</v>
      </c>
      <c r="E2" s="831"/>
      <c r="F2" s="832"/>
      <c r="G2" s="830" t="s">
        <v>175</v>
      </c>
      <c r="H2" s="831"/>
      <c r="I2" s="831"/>
      <c r="J2" s="832"/>
    </row>
    <row r="3" spans="2:10" s="199" customFormat="1" ht="13.15" thickBot="1">
      <c r="B3" s="193" t="s">
        <v>5</v>
      </c>
      <c r="C3" s="193"/>
      <c r="D3" s="194" t="s">
        <v>108</v>
      </c>
      <c r="E3" s="195" t="s">
        <v>109</v>
      </c>
      <c r="F3" s="196" t="s">
        <v>113</v>
      </c>
      <c r="G3" s="197" t="s">
        <v>147</v>
      </c>
      <c r="H3" s="194" t="s">
        <v>180</v>
      </c>
      <c r="I3" s="195" t="s">
        <v>148</v>
      </c>
      <c r="J3" s="198" t="s">
        <v>144</v>
      </c>
    </row>
    <row r="4" spans="2:10" s="10" customFormat="1" ht="10.15">
      <c r="B4" s="8"/>
      <c r="C4" s="8"/>
      <c r="D4" s="200" t="s">
        <v>116</v>
      </c>
      <c r="E4" s="201" t="s">
        <v>117</v>
      </c>
      <c r="F4" s="202" t="s">
        <v>118</v>
      </c>
      <c r="G4" s="200" t="s">
        <v>119</v>
      </c>
      <c r="H4" s="203" t="s">
        <v>120</v>
      </c>
      <c r="I4" s="201" t="s">
        <v>183</v>
      </c>
      <c r="J4" s="204" t="s">
        <v>187</v>
      </c>
    </row>
    <row r="5" spans="2:10" s="10" customFormat="1" ht="10.15">
      <c r="B5" s="8"/>
      <c r="C5" s="8"/>
      <c r="D5" s="158"/>
      <c r="E5" s="159"/>
      <c r="F5" s="160"/>
      <c r="G5" s="161"/>
      <c r="H5" s="158"/>
      <c r="I5" s="159"/>
      <c r="J5" s="162"/>
    </row>
    <row r="6" spans="2:10" s="10" customFormat="1" ht="10.15">
      <c r="B6" s="8"/>
      <c r="C6" s="8"/>
      <c r="D6" s="158"/>
      <c r="E6" s="159"/>
      <c r="F6" s="160"/>
      <c r="G6" s="161"/>
      <c r="H6" s="158"/>
      <c r="I6" s="159"/>
      <c r="J6" s="162"/>
    </row>
    <row r="7" spans="2:10" ht="13.15">
      <c r="B7" s="21"/>
      <c r="C7" s="11" t="s">
        <v>178</v>
      </c>
      <c r="D7" s="22"/>
      <c r="E7" s="137"/>
      <c r="F7" s="139"/>
      <c r="G7" s="140"/>
      <c r="H7" s="22"/>
      <c r="I7" s="137"/>
      <c r="J7" s="141"/>
    </row>
    <row r="8" spans="2:10">
      <c r="B8" s="21"/>
      <c r="C8" s="21"/>
      <c r="D8" s="22"/>
      <c r="E8" s="137"/>
      <c r="F8" s="139"/>
      <c r="G8" s="140"/>
      <c r="H8" s="22"/>
      <c r="I8" s="137"/>
      <c r="J8" s="141"/>
    </row>
    <row r="9" spans="2:10" ht="13.15">
      <c r="B9" s="21"/>
      <c r="C9" s="11" t="s">
        <v>85</v>
      </c>
      <c r="D9" s="22"/>
      <c r="E9" s="137"/>
      <c r="F9" s="139"/>
      <c r="G9" s="140"/>
      <c r="H9" s="22"/>
      <c r="I9" s="137"/>
      <c r="J9" s="141"/>
    </row>
    <row r="10" spans="2:10">
      <c r="B10" s="21" t="s">
        <v>92</v>
      </c>
      <c r="C10" s="21" t="s">
        <v>93</v>
      </c>
      <c r="D10" s="653">
        <f>Uscite!E50</f>
        <v>35</v>
      </c>
      <c r="E10" s="654">
        <v>454.42</v>
      </c>
      <c r="F10" s="655">
        <f>SUM(D10:E10)</f>
        <v>489.42</v>
      </c>
      <c r="G10" s="656"/>
      <c r="H10" s="653"/>
      <c r="I10" s="654">
        <v>489.42</v>
      </c>
      <c r="J10" s="652"/>
    </row>
    <row r="11" spans="2:10">
      <c r="B11" s="138"/>
      <c r="C11" s="210"/>
      <c r="D11" s="653"/>
      <c r="E11" s="669"/>
      <c r="F11" s="655"/>
      <c r="G11" s="656"/>
      <c r="H11" s="653"/>
      <c r="I11" s="695"/>
      <c r="J11" s="652"/>
    </row>
    <row r="12" spans="2:10">
      <c r="B12" s="138"/>
      <c r="C12" s="210"/>
      <c r="D12" s="22"/>
      <c r="E12" s="137"/>
      <c r="F12" s="139"/>
      <c r="G12" s="140"/>
      <c r="H12" s="22"/>
      <c r="J12" s="141"/>
    </row>
    <row r="13" spans="2:10">
      <c r="B13" s="138"/>
      <c r="C13" s="210"/>
      <c r="D13" s="22"/>
      <c r="E13" s="137"/>
      <c r="F13" s="139"/>
      <c r="G13" s="140"/>
      <c r="H13" s="22"/>
      <c r="J13" s="141"/>
    </row>
    <row r="14" spans="2:10">
      <c r="B14" s="138"/>
      <c r="C14" s="210"/>
      <c r="D14" s="22"/>
      <c r="E14" s="137"/>
      <c r="F14" s="139"/>
      <c r="G14" s="140"/>
      <c r="H14" s="22"/>
      <c r="J14" s="141"/>
    </row>
    <row r="15" spans="2:10">
      <c r="B15" s="138"/>
      <c r="C15" s="210"/>
      <c r="D15" s="22"/>
      <c r="E15" s="137"/>
      <c r="F15" s="139"/>
      <c r="G15" s="140"/>
      <c r="H15" s="22"/>
      <c r="J15" s="141"/>
    </row>
    <row r="16" spans="2:10">
      <c r="B16" s="138"/>
      <c r="C16" s="210"/>
      <c r="D16" s="22"/>
      <c r="E16" s="137"/>
      <c r="F16" s="139"/>
      <c r="G16" s="140"/>
      <c r="H16" s="22"/>
      <c r="J16" s="141"/>
    </row>
    <row r="17" spans="2:14">
      <c r="B17" s="138"/>
      <c r="C17" s="210"/>
      <c r="D17" s="22"/>
      <c r="E17" s="137"/>
      <c r="F17" s="139"/>
      <c r="G17" s="140"/>
      <c r="H17" s="22"/>
      <c r="J17" s="141"/>
    </row>
    <row r="18" spans="2:14">
      <c r="B18" s="138"/>
      <c r="C18" s="210"/>
      <c r="D18" s="22"/>
      <c r="E18" s="137"/>
      <c r="F18" s="139"/>
      <c r="G18" s="140"/>
      <c r="H18" s="22"/>
      <c r="J18" s="141"/>
      <c r="N18" s="156"/>
    </row>
    <row r="19" spans="2:14">
      <c r="B19" s="138"/>
      <c r="C19" s="210"/>
      <c r="D19" s="22"/>
      <c r="E19" s="137"/>
      <c r="F19" s="139"/>
      <c r="G19" s="140"/>
      <c r="H19" s="22"/>
      <c r="I19" s="228"/>
      <c r="J19" s="141"/>
    </row>
    <row r="20" spans="2:14">
      <c r="B20" s="138"/>
      <c r="C20" s="210"/>
      <c r="D20" s="22"/>
      <c r="E20" s="137"/>
      <c r="F20" s="139"/>
      <c r="G20" s="140"/>
      <c r="H20" s="22"/>
      <c r="I20" s="228"/>
      <c r="J20" s="141"/>
    </row>
    <row r="21" spans="2:14">
      <c r="B21" s="138"/>
      <c r="C21" s="210"/>
      <c r="D21" s="22"/>
      <c r="E21" s="137"/>
      <c r="F21" s="139"/>
      <c r="G21" s="140"/>
      <c r="H21" s="22"/>
      <c r="I21" s="228"/>
      <c r="J21" s="141"/>
    </row>
    <row r="22" spans="2:14">
      <c r="B22" s="138"/>
      <c r="C22" s="210"/>
      <c r="D22" s="22"/>
      <c r="E22" s="137"/>
      <c r="F22" s="139"/>
      <c r="G22" s="140"/>
      <c r="H22" s="22"/>
      <c r="I22" s="228"/>
      <c r="J22" s="141"/>
    </row>
    <row r="23" spans="2:14" ht="13.15" thickBot="1">
      <c r="B23" s="149"/>
      <c r="C23" s="149" t="s">
        <v>160</v>
      </c>
      <c r="D23" s="153">
        <f>Uscite!E50</f>
        <v>35</v>
      </c>
      <c r="E23" s="150">
        <f>SUM(E5:E22)</f>
        <v>454.42</v>
      </c>
      <c r="F23" s="152">
        <f>SUM(D23:E23)</f>
        <v>489.42</v>
      </c>
      <c r="G23" s="153">
        <f>+F23</f>
        <v>489.42</v>
      </c>
      <c r="H23" s="150">
        <f>+G23</f>
        <v>489.42</v>
      </c>
      <c r="I23" s="151">
        <f>SUM(I5:I22)</f>
        <v>489.42</v>
      </c>
      <c r="J23" s="244">
        <f>+H23-I23</f>
        <v>0</v>
      </c>
    </row>
    <row r="24" spans="2:14" ht="13.15" thickTop="1"/>
    <row r="27" spans="2:14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2:14">
      <c r="B28" s="741">
        <v>45554</v>
      </c>
      <c r="C28" t="s">
        <v>239</v>
      </c>
      <c r="D28">
        <v>-438.51</v>
      </c>
      <c r="E28" t="s">
        <v>369</v>
      </c>
      <c r="F28" t="s">
        <v>322</v>
      </c>
      <c r="G28" t="s">
        <v>92</v>
      </c>
      <c r="H28" t="s">
        <v>93</v>
      </c>
    </row>
    <row r="29" spans="2:14">
      <c r="B29" s="741">
        <v>45405</v>
      </c>
      <c r="C29" t="s">
        <v>239</v>
      </c>
      <c r="D29">
        <v>-33.33</v>
      </c>
      <c r="E29" t="s">
        <v>370</v>
      </c>
      <c r="F29" t="s">
        <v>243</v>
      </c>
      <c r="G29" t="s">
        <v>92</v>
      </c>
      <c r="H29" t="s">
        <v>93</v>
      </c>
    </row>
    <row r="30" spans="2:14">
      <c r="B30" s="741">
        <v>45629</v>
      </c>
      <c r="C30" t="s">
        <v>239</v>
      </c>
      <c r="D30">
        <v>-9.3800000000000008</v>
      </c>
      <c r="E30" t="s">
        <v>371</v>
      </c>
      <c r="F30" t="s">
        <v>322</v>
      </c>
      <c r="G30" t="s">
        <v>92</v>
      </c>
      <c r="H30" t="s">
        <v>93</v>
      </c>
    </row>
    <row r="31" spans="2:14">
      <c r="B31" s="741">
        <v>45491</v>
      </c>
      <c r="C31" t="s">
        <v>239</v>
      </c>
      <c r="D31">
        <v>-8.1999999999999993</v>
      </c>
      <c r="E31" t="s">
        <v>372</v>
      </c>
      <c r="F31" t="s">
        <v>338</v>
      </c>
      <c r="G31" t="s">
        <v>92</v>
      </c>
      <c r="H31" t="s">
        <v>93</v>
      </c>
    </row>
    <row r="33" spans="4:4">
      <c r="D33">
        <f>SUM(D28:D32)</f>
        <v>-489.41999999999996</v>
      </c>
    </row>
  </sheetData>
  <mergeCells count="3">
    <mergeCell ref="D1:J1"/>
    <mergeCell ref="D2:F2"/>
    <mergeCell ref="G2:J2"/>
  </mergeCells>
  <phoneticPr fontId="0" type="noConversion"/>
  <printOptions horizontalCentered="1"/>
  <pageMargins left="0.15748031496062992" right="0.15748031496062992" top="0.39370078740157483" bottom="0.19685039370078741" header="0.51181102362204722" footer="0.51181102362204722"/>
  <pageSetup paperSize="9" orientation="landscape" r:id="rId1"/>
  <headerFooter alignWithMargins="0"/>
  <tableParts count="1">
    <tablePart r:id="rId2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3:N32"/>
  <sheetViews>
    <sheetView topLeftCell="B1" zoomScale="75" zoomScaleNormal="75" workbookViewId="0">
      <selection activeCell="F13" sqref="F13"/>
    </sheetView>
  </sheetViews>
  <sheetFormatPr defaultColWidth="9.1328125" defaultRowHeight="12.75"/>
  <cols>
    <col min="1" max="1" width="9.1328125" style="98"/>
    <col min="2" max="2" width="10.6640625" style="98" customWidth="1"/>
    <col min="3" max="3" width="47.1328125" style="98" bestFit="1" customWidth="1"/>
    <col min="4" max="4" width="11.6640625" style="98" customWidth="1"/>
    <col min="5" max="5" width="8.46484375" style="98" bestFit="1" customWidth="1"/>
    <col min="6" max="7" width="11.6640625" style="98" customWidth="1"/>
    <col min="8" max="8" width="7.796875" style="98" bestFit="1" customWidth="1"/>
    <col min="9" max="10" width="11.6640625" style="98" customWidth="1"/>
    <col min="11" max="16384" width="9.1328125" style="98"/>
  </cols>
  <sheetData>
    <row r="3" spans="2:14" ht="13.15" thickBot="1"/>
    <row r="4" spans="2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2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2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187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2:14" s="105" customFormat="1" ht="10.15">
      <c r="B9" s="106"/>
      <c r="C9" s="106"/>
      <c r="D9" s="112"/>
      <c r="E9" s="113"/>
      <c r="F9" s="114"/>
      <c r="G9" s="115"/>
      <c r="H9" s="112"/>
      <c r="I9" s="113"/>
      <c r="J9" s="116"/>
      <c r="K9" s="115"/>
      <c r="L9" s="112"/>
      <c r="M9" s="113"/>
      <c r="N9" s="116"/>
    </row>
    <row r="10" spans="2:14" ht="13.15">
      <c r="B10" s="117"/>
      <c r="C10" s="118" t="s">
        <v>178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2:14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2:14" ht="13.15">
      <c r="B12" s="21"/>
      <c r="C12" s="11" t="s">
        <v>85</v>
      </c>
      <c r="D12" s="22"/>
      <c r="E12" s="137"/>
      <c r="F12" s="139"/>
      <c r="G12" s="140"/>
      <c r="H12" s="22"/>
      <c r="I12" s="137"/>
      <c r="J12" s="141"/>
      <c r="K12" s="122"/>
      <c r="L12" s="119"/>
      <c r="M12" s="120"/>
      <c r="N12" s="123"/>
    </row>
    <row r="13" spans="2:14" ht="14.25">
      <c r="B13" s="291" t="s">
        <v>94</v>
      </c>
      <c r="C13" s="285" t="s">
        <v>208</v>
      </c>
      <c r="D13" s="119">
        <f>Uscite!E51</f>
        <v>0</v>
      </c>
      <c r="E13" s="560">
        <v>0</v>
      </c>
      <c r="F13" s="121">
        <f>+D13+E13</f>
        <v>0</v>
      </c>
      <c r="G13" s="122">
        <f>+F13</f>
        <v>0</v>
      </c>
      <c r="H13" s="119">
        <f>+G13</f>
        <v>0</v>
      </c>
      <c r="I13" s="634">
        <v>0</v>
      </c>
      <c r="J13" s="123">
        <f>+H13-I13</f>
        <v>0</v>
      </c>
      <c r="K13" s="122"/>
      <c r="L13" s="119"/>
      <c r="M13" s="120"/>
      <c r="N13" s="123"/>
    </row>
    <row r="14" spans="2:14">
      <c r="B14" s="284"/>
      <c r="C14" s="291"/>
      <c r="D14" s="119"/>
      <c r="E14" s="287"/>
      <c r="F14" s="288"/>
      <c r="G14" s="289"/>
      <c r="H14" s="286"/>
      <c r="I14" s="287"/>
      <c r="J14" s="290"/>
      <c r="K14" s="289"/>
      <c r="L14" s="286"/>
      <c r="M14"/>
      <c r="N14" s="290"/>
    </row>
    <row r="15" spans="2:14">
      <c r="B15" s="124"/>
      <c r="C15" s="230"/>
      <c r="D15" s="119"/>
      <c r="E15" s="287"/>
      <c r="F15" s="288"/>
      <c r="G15" s="289"/>
      <c r="H15" s="286"/>
      <c r="I15" s="287"/>
      <c r="J15" s="290"/>
      <c r="K15" s="289"/>
      <c r="L15" s="286"/>
      <c r="M15" s="120"/>
      <c r="N15" s="290"/>
    </row>
    <row r="16" spans="2:14">
      <c r="B16" s="124"/>
      <c r="C16" s="230"/>
      <c r="D16" s="119"/>
      <c r="E16" s="120"/>
      <c r="F16" s="121"/>
      <c r="G16" s="122"/>
      <c r="H16" s="119"/>
      <c r="I16" s="120"/>
      <c r="J16" s="123"/>
      <c r="K16" s="289"/>
      <c r="L16" s="286"/>
      <c r="M16" s="120"/>
      <c r="N16" s="290"/>
    </row>
    <row r="17" spans="2:14">
      <c r="B17" s="124"/>
      <c r="C17" s="230"/>
      <c r="D17" s="119"/>
      <c r="E17" s="120"/>
      <c r="F17" s="121"/>
      <c r="G17" s="122"/>
      <c r="H17" s="119"/>
      <c r="I17" s="120"/>
      <c r="J17" s="123"/>
      <c r="K17" s="289"/>
      <c r="L17" s="286"/>
      <c r="M17" s="487"/>
      <c r="N17" s="290"/>
    </row>
    <row r="18" spans="2:14">
      <c r="B18" s="124"/>
      <c r="C18" s="117"/>
      <c r="D18" s="119"/>
      <c r="E18" s="120"/>
      <c r="F18" s="121"/>
      <c r="G18" s="122"/>
      <c r="H18" s="119"/>
      <c r="I18" s="120"/>
      <c r="J18" s="123"/>
      <c r="K18" s="289"/>
      <c r="L18" s="286"/>
      <c r="M18" s="487"/>
      <c r="N18" s="290"/>
    </row>
    <row r="19" spans="2:14">
      <c r="B19" s="124"/>
      <c r="C19" s="117"/>
      <c r="D19" s="119"/>
      <c r="E19" s="120"/>
      <c r="F19" s="121"/>
      <c r="G19" s="122"/>
      <c r="H19" s="119"/>
      <c r="I19" s="120"/>
      <c r="J19" s="123"/>
      <c r="K19" s="289"/>
      <c r="L19" s="286"/>
      <c r="M19" s="487"/>
      <c r="N19" s="290"/>
    </row>
    <row r="20" spans="2:14">
      <c r="B20" s="124"/>
      <c r="C20" s="117"/>
      <c r="D20" s="119"/>
      <c r="E20" s="120"/>
      <c r="F20" s="121"/>
      <c r="G20" s="122"/>
      <c r="H20" s="119"/>
      <c r="I20" s="120"/>
      <c r="J20" s="123"/>
      <c r="K20" s="289"/>
      <c r="L20" s="286"/>
      <c r="M20" s="487"/>
      <c r="N20" s="290"/>
    </row>
    <row r="21" spans="2:14">
      <c r="B21" s="124"/>
      <c r="C21" s="117"/>
      <c r="D21" s="119"/>
      <c r="E21" s="120"/>
      <c r="F21" s="121"/>
      <c r="G21" s="122"/>
      <c r="H21" s="119"/>
      <c r="I21" s="120"/>
      <c r="J21" s="123"/>
      <c r="K21" s="289"/>
      <c r="L21" s="286"/>
      <c r="M21" s="487"/>
      <c r="N21" s="290"/>
    </row>
    <row r="22" spans="2:14">
      <c r="B22" s="292"/>
      <c r="C22" s="297" t="s">
        <v>109</v>
      </c>
      <c r="D22" s="293"/>
      <c r="E22" s="294"/>
      <c r="F22" s="121"/>
      <c r="G22" s="295"/>
      <c r="H22" s="293"/>
      <c r="I22" s="120">
        <v>0</v>
      </c>
      <c r="J22" s="123"/>
      <c r="K22" s="122"/>
      <c r="L22" s="120"/>
      <c r="M22" s="485"/>
      <c r="N22" s="123"/>
    </row>
    <row r="23" spans="2:14" ht="13.15" thickBot="1">
      <c r="B23" s="299"/>
      <c r="C23" s="299" t="s">
        <v>160</v>
      </c>
      <c r="D23" s="301">
        <f t="shared" ref="D23:J23" si="0">SUM(D13:D22)</f>
        <v>0</v>
      </c>
      <c r="E23" s="301">
        <f t="shared" si="0"/>
        <v>0</v>
      </c>
      <c r="F23" s="301">
        <f t="shared" si="0"/>
        <v>0</v>
      </c>
      <c r="G23" s="301">
        <f t="shared" si="0"/>
        <v>0</v>
      </c>
      <c r="H23" s="301">
        <f t="shared" si="0"/>
        <v>0</v>
      </c>
      <c r="I23" s="301">
        <f t="shared" si="0"/>
        <v>0</v>
      </c>
      <c r="J23" s="301">
        <f t="shared" si="0"/>
        <v>0</v>
      </c>
      <c r="K23" s="133">
        <f>+'RF - Uscite'!K49</f>
        <v>0</v>
      </c>
      <c r="L23" s="132">
        <f>SUM(L13:L22)</f>
        <v>0</v>
      </c>
      <c r="M23" s="132">
        <f>SUM(M13:M22)</f>
        <v>0</v>
      </c>
      <c r="N23" s="134">
        <f>+K23-M23+L23</f>
        <v>0</v>
      </c>
    </row>
    <row r="24" spans="2:14" ht="13.15" thickTop="1">
      <c r="B24" s="296"/>
      <c r="C24" s="296"/>
      <c r="D24" s="296"/>
      <c r="E24" s="296"/>
      <c r="F24" s="296"/>
      <c r="G24" s="296"/>
      <c r="H24" s="296"/>
      <c r="I24" s="296"/>
      <c r="J24" s="296"/>
      <c r="K24" s="296"/>
      <c r="L24" s="296"/>
      <c r="M24" s="296"/>
    </row>
    <row r="25" spans="2:14">
      <c r="K25" s="296"/>
      <c r="L25" s="296"/>
      <c r="M25" s="296"/>
    </row>
    <row r="26" spans="2:14">
      <c r="E26" s="136"/>
      <c r="K26" s="296"/>
      <c r="L26" s="296"/>
      <c r="M26" s="296"/>
    </row>
    <row r="27" spans="2:14">
      <c r="K27" s="298"/>
      <c r="L27" s="296"/>
      <c r="M27" s="296"/>
    </row>
    <row r="28" spans="2:14">
      <c r="K28" s="296"/>
      <c r="L28" s="296"/>
      <c r="M28" s="296"/>
    </row>
    <row r="29" spans="2:14">
      <c r="J29" s="267"/>
      <c r="K29" s="296"/>
      <c r="L29" s="296"/>
      <c r="M29" s="296"/>
    </row>
    <row r="31" spans="2:14" ht="13.15">
      <c r="D31" s="346"/>
    </row>
    <row r="32" spans="2:14">
      <c r="D32" s="136"/>
    </row>
  </sheetData>
  <mergeCells count="5">
    <mergeCell ref="D4:J4"/>
    <mergeCell ref="D5:F5"/>
    <mergeCell ref="G5:J5"/>
    <mergeCell ref="K4:N4"/>
    <mergeCell ref="K5:N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M29"/>
  <sheetViews>
    <sheetView topLeftCell="A3" workbookViewId="0">
      <selection activeCell="D11" sqref="D11"/>
    </sheetView>
  </sheetViews>
  <sheetFormatPr defaultColWidth="8.796875" defaultRowHeight="12.75"/>
  <cols>
    <col min="2" max="2" width="28.33203125" customWidth="1"/>
  </cols>
  <sheetData>
    <row r="1" spans="1:13" ht="13.15" thickBot="1">
      <c r="A1" s="100"/>
      <c r="B1" s="100"/>
      <c r="C1" s="824" t="s">
        <v>103</v>
      </c>
      <c r="D1" s="825"/>
      <c r="E1" s="825"/>
      <c r="F1" s="825"/>
      <c r="G1" s="825"/>
      <c r="H1" s="825"/>
      <c r="I1" s="826"/>
      <c r="J1" s="821" t="s">
        <v>163</v>
      </c>
      <c r="K1" s="822"/>
      <c r="L1" s="822"/>
      <c r="M1" s="823"/>
    </row>
    <row r="2" spans="1:13">
      <c r="A2" s="101" t="s">
        <v>1</v>
      </c>
      <c r="B2" s="101" t="s">
        <v>44</v>
      </c>
      <c r="C2" s="818" t="s">
        <v>106</v>
      </c>
      <c r="D2" s="819"/>
      <c r="E2" s="820"/>
      <c r="F2" s="818" t="s">
        <v>175</v>
      </c>
      <c r="G2" s="819"/>
      <c r="H2" s="819"/>
      <c r="I2" s="820"/>
      <c r="J2" s="818" t="s">
        <v>175</v>
      </c>
      <c r="K2" s="819"/>
      <c r="L2" s="819"/>
      <c r="M2" s="820"/>
    </row>
    <row r="3" spans="1:13" ht="25.9" thickBot="1">
      <c r="A3" s="103" t="s">
        <v>5</v>
      </c>
      <c r="B3" s="103"/>
      <c r="C3" s="104" t="s">
        <v>108</v>
      </c>
      <c r="D3" s="95" t="s">
        <v>109</v>
      </c>
      <c r="E3" s="93" t="s">
        <v>113</v>
      </c>
      <c r="F3" s="94" t="s">
        <v>147</v>
      </c>
      <c r="G3" s="104" t="s">
        <v>180</v>
      </c>
      <c r="H3" s="95" t="s">
        <v>148</v>
      </c>
      <c r="I3" s="96" t="s">
        <v>144</v>
      </c>
      <c r="J3" s="94" t="s">
        <v>182</v>
      </c>
      <c r="K3" s="104" t="s">
        <v>109</v>
      </c>
      <c r="L3" s="95" t="s">
        <v>148</v>
      </c>
      <c r="M3" s="96" t="s">
        <v>144</v>
      </c>
    </row>
    <row r="4" spans="1:13">
      <c r="A4" s="106"/>
      <c r="B4" s="106"/>
      <c r="C4" s="107" t="s">
        <v>116</v>
      </c>
      <c r="D4" s="108" t="s">
        <v>117</v>
      </c>
      <c r="E4" s="109" t="s">
        <v>118</v>
      </c>
      <c r="F4" s="107" t="s">
        <v>119</v>
      </c>
      <c r="G4" s="110" t="s">
        <v>120</v>
      </c>
      <c r="H4" s="108" t="s">
        <v>183</v>
      </c>
      <c r="I4" s="111" t="s">
        <v>187</v>
      </c>
      <c r="J4" s="107" t="s">
        <v>122</v>
      </c>
      <c r="K4" s="110" t="s">
        <v>123</v>
      </c>
      <c r="L4" s="108" t="s">
        <v>124</v>
      </c>
      <c r="M4" s="111" t="s">
        <v>166</v>
      </c>
    </row>
    <row r="5" spans="1:13">
      <c r="A5" s="106"/>
      <c r="B5" s="106"/>
      <c r="C5" s="112"/>
      <c r="D5" s="113"/>
      <c r="E5" s="114"/>
      <c r="F5" s="115"/>
      <c r="G5" s="112"/>
      <c r="H5" s="113"/>
      <c r="I5" s="116"/>
      <c r="J5" s="115"/>
      <c r="K5" s="112"/>
      <c r="L5" s="113"/>
      <c r="M5" s="116"/>
    </row>
    <row r="6" spans="1:13">
      <c r="A6" s="106"/>
      <c r="B6" s="106"/>
      <c r="C6" s="112"/>
      <c r="D6" s="113"/>
      <c r="E6" s="114"/>
      <c r="F6" s="115"/>
      <c r="G6" s="112"/>
      <c r="H6" s="113"/>
      <c r="I6" s="116"/>
      <c r="J6" s="115"/>
      <c r="K6" s="112"/>
      <c r="L6" s="113"/>
      <c r="M6" s="116"/>
    </row>
    <row r="7" spans="1:13" ht="13.15">
      <c r="A7" s="117"/>
      <c r="B7" s="118" t="s">
        <v>178</v>
      </c>
      <c r="C7" s="119"/>
      <c r="D7" s="120"/>
      <c r="E7" s="121"/>
      <c r="F7" s="122"/>
      <c r="G7" s="119"/>
      <c r="H7" s="120"/>
      <c r="I7" s="123"/>
      <c r="J7" s="122"/>
      <c r="K7" s="119"/>
      <c r="L7" s="120"/>
      <c r="M7" s="123"/>
    </row>
    <row r="8" spans="1:13">
      <c r="A8" s="117"/>
      <c r="B8" s="117"/>
      <c r="C8" s="119"/>
      <c r="D8" s="120"/>
      <c r="E8" s="121"/>
      <c r="F8" s="122"/>
      <c r="G8" s="119"/>
      <c r="H8" s="120"/>
      <c r="I8" s="123"/>
      <c r="J8" s="122"/>
      <c r="K8" s="119"/>
      <c r="L8" s="120"/>
      <c r="M8" s="123"/>
    </row>
    <row r="9" spans="1:13" ht="13.15">
      <c r="A9" s="21"/>
      <c r="B9" s="11" t="s">
        <v>85</v>
      </c>
      <c r="C9" s="22"/>
      <c r="D9" s="137"/>
      <c r="E9" s="139"/>
      <c r="F9" s="140"/>
      <c r="G9" s="22"/>
      <c r="H9" s="137"/>
      <c r="I9" s="141"/>
      <c r="J9" s="122"/>
      <c r="K9" s="119"/>
      <c r="L9" s="120"/>
      <c r="M9" s="123"/>
    </row>
    <row r="10" spans="1:13" ht="14.25">
      <c r="A10" s="291" t="s">
        <v>209</v>
      </c>
      <c r="B10" s="285" t="s">
        <v>210</v>
      </c>
      <c r="C10" s="660">
        <f>+Uscite!E52</f>
        <v>100</v>
      </c>
      <c r="D10" s="654">
        <v>7.0000000000000007E-2</v>
      </c>
      <c r="E10" s="661">
        <f>+C10+D10</f>
        <v>100.07</v>
      </c>
      <c r="F10" s="662">
        <f>+E10</f>
        <v>100.07</v>
      </c>
      <c r="G10" s="660">
        <v>0</v>
      </c>
      <c r="H10" s="663">
        <v>100.07</v>
      </c>
      <c r="I10" s="664">
        <f>+F10-H10</f>
        <v>0</v>
      </c>
      <c r="J10" s="662"/>
      <c r="K10" s="119"/>
      <c r="L10" s="120"/>
      <c r="M10" s="123"/>
    </row>
    <row r="11" spans="1:13">
      <c r="A11" s="284"/>
      <c r="B11" s="291"/>
      <c r="C11" s="660"/>
      <c r="D11" s="531"/>
      <c r="E11" s="666"/>
      <c r="F11" s="667"/>
      <c r="G11" s="665"/>
      <c r="H11" s="531"/>
      <c r="I11" s="668"/>
      <c r="J11" s="667"/>
      <c r="K11" s="286"/>
      <c r="M11" s="290"/>
    </row>
    <row r="12" spans="1:13">
      <c r="A12" s="124"/>
      <c r="B12" s="230"/>
      <c r="C12" s="660"/>
      <c r="D12" s="531"/>
      <c r="E12" s="666"/>
      <c r="F12" s="667"/>
      <c r="G12" s="665"/>
      <c r="H12" s="531"/>
      <c r="I12" s="668"/>
      <c r="J12" s="667"/>
      <c r="K12" s="286"/>
      <c r="L12" s="120"/>
      <c r="M12" s="290"/>
    </row>
    <row r="13" spans="1:13">
      <c r="A13" s="124"/>
      <c r="B13" s="230"/>
      <c r="C13" s="660"/>
      <c r="D13" s="698"/>
      <c r="E13" s="661"/>
      <c r="F13" s="662"/>
      <c r="G13" s="660"/>
      <c r="H13" s="698"/>
      <c r="I13" s="664"/>
      <c r="J13" s="667"/>
      <c r="K13" s="286"/>
      <c r="L13" s="120"/>
      <c r="M13" s="290"/>
    </row>
    <row r="14" spans="1:13">
      <c r="A14" s="124"/>
      <c r="B14" s="230"/>
      <c r="C14" s="660"/>
      <c r="D14" s="698"/>
      <c r="E14" s="661"/>
      <c r="F14" s="662"/>
      <c r="G14" s="660"/>
      <c r="H14" s="698"/>
      <c r="I14" s="664"/>
      <c r="J14" s="667"/>
      <c r="K14" s="286"/>
      <c r="L14" s="487"/>
      <c r="M14" s="290"/>
    </row>
    <row r="15" spans="1:13">
      <c r="A15" s="124"/>
      <c r="B15" s="117"/>
      <c r="C15" s="660"/>
      <c r="D15" s="698"/>
      <c r="E15" s="661"/>
      <c r="F15" s="662"/>
      <c r="G15" s="660"/>
      <c r="H15" s="698"/>
      <c r="I15" s="664"/>
      <c r="J15" s="667"/>
      <c r="K15" s="286"/>
      <c r="L15" s="487"/>
      <c r="M15" s="290"/>
    </row>
    <row r="16" spans="1:13">
      <c r="A16" s="124"/>
      <c r="B16" s="117"/>
      <c r="C16" s="660"/>
      <c r="D16" s="698"/>
      <c r="E16" s="661"/>
      <c r="F16" s="662"/>
      <c r="G16" s="660"/>
      <c r="H16" s="698"/>
      <c r="I16" s="664"/>
      <c r="J16" s="667"/>
      <c r="K16" s="286"/>
      <c r="L16" s="487"/>
      <c r="M16" s="290"/>
    </row>
    <row r="17" spans="1:13">
      <c r="A17" s="124"/>
      <c r="B17" s="117"/>
      <c r="C17" s="660"/>
      <c r="D17" s="698"/>
      <c r="E17" s="661"/>
      <c r="F17" s="662"/>
      <c r="G17" s="660"/>
      <c r="H17" s="698"/>
      <c r="I17" s="664"/>
      <c r="J17" s="667"/>
      <c r="K17" s="286"/>
      <c r="L17" s="487"/>
      <c r="M17" s="290"/>
    </row>
    <row r="18" spans="1:13">
      <c r="A18" s="124"/>
      <c r="B18" s="117"/>
      <c r="C18" s="660"/>
      <c r="D18" s="698"/>
      <c r="E18" s="661"/>
      <c r="F18" s="662"/>
      <c r="G18" s="660"/>
      <c r="H18" s="698"/>
      <c r="I18" s="664"/>
      <c r="J18" s="667"/>
      <c r="K18" s="286"/>
      <c r="L18" s="487"/>
      <c r="M18" s="290"/>
    </row>
    <row r="19" spans="1:13">
      <c r="A19" s="292"/>
      <c r="B19" s="297" t="s">
        <v>109</v>
      </c>
      <c r="C19" s="753"/>
      <c r="D19" s="754"/>
      <c r="E19" s="661"/>
      <c r="F19" s="755"/>
      <c r="G19" s="753"/>
      <c r="H19" s="698">
        <v>0</v>
      </c>
      <c r="I19" s="664"/>
      <c r="J19" s="662"/>
      <c r="K19" s="120"/>
      <c r="L19" s="485"/>
      <c r="M19" s="123"/>
    </row>
    <row r="20" spans="1:13" ht="13.15" thickBot="1">
      <c r="A20" s="299"/>
      <c r="B20" s="299" t="s">
        <v>160</v>
      </c>
      <c r="C20" s="756">
        <f t="shared" ref="C20:I20" si="0">SUM(C10:C19)</f>
        <v>100</v>
      </c>
      <c r="D20" s="756">
        <f t="shared" si="0"/>
        <v>7.0000000000000007E-2</v>
      </c>
      <c r="E20" s="756">
        <f t="shared" si="0"/>
        <v>100.07</v>
      </c>
      <c r="F20" s="756">
        <f t="shared" si="0"/>
        <v>100.07</v>
      </c>
      <c r="G20" s="756">
        <f t="shared" si="0"/>
        <v>0</v>
      </c>
      <c r="H20" s="756">
        <f t="shared" si="0"/>
        <v>100.07</v>
      </c>
      <c r="I20" s="756">
        <f t="shared" si="0"/>
        <v>0</v>
      </c>
      <c r="J20" s="757">
        <f>+'RF - Uscite'!J46</f>
        <v>0</v>
      </c>
      <c r="K20" s="132">
        <f>SUM(K10:K19)</f>
        <v>0</v>
      </c>
      <c r="L20" s="132">
        <f>SUM(L10:L19)</f>
        <v>0</v>
      </c>
      <c r="M20" s="134">
        <f>+J20-L20+K20</f>
        <v>0</v>
      </c>
    </row>
    <row r="21" spans="1:13" ht="13.15" thickTop="1">
      <c r="C21" s="54"/>
      <c r="D21" s="54"/>
      <c r="E21" s="54"/>
      <c r="F21" s="54"/>
      <c r="G21" s="54"/>
      <c r="H21" s="54"/>
      <c r="I21" s="54"/>
      <c r="J21" s="54"/>
    </row>
    <row r="23" spans="1:13">
      <c r="A23" t="s">
        <v>236</v>
      </c>
      <c r="B23" t="s">
        <v>261</v>
      </c>
      <c r="C23" t="s">
        <v>262</v>
      </c>
      <c r="D23" t="s">
        <v>237</v>
      </c>
      <c r="E23" t="s">
        <v>238</v>
      </c>
      <c r="F23" t="s">
        <v>263</v>
      </c>
      <c r="G23" t="s">
        <v>264</v>
      </c>
    </row>
    <row r="24" spans="1:13">
      <c r="A24" s="741">
        <v>45296</v>
      </c>
      <c r="B24" t="s">
        <v>239</v>
      </c>
      <c r="C24">
        <v>-25.21</v>
      </c>
      <c r="D24" t="s">
        <v>373</v>
      </c>
      <c r="E24" t="s">
        <v>245</v>
      </c>
      <c r="F24" t="s">
        <v>209</v>
      </c>
      <c r="G24" t="s">
        <v>210</v>
      </c>
    </row>
    <row r="25" spans="1:13">
      <c r="A25" s="741">
        <v>45566</v>
      </c>
      <c r="B25" t="s">
        <v>239</v>
      </c>
      <c r="C25">
        <v>-25.14</v>
      </c>
      <c r="D25" t="s">
        <v>374</v>
      </c>
      <c r="E25" t="s">
        <v>245</v>
      </c>
      <c r="F25" t="s">
        <v>209</v>
      </c>
      <c r="G25" t="s">
        <v>210</v>
      </c>
    </row>
    <row r="26" spans="1:13">
      <c r="A26" s="741">
        <v>45474</v>
      </c>
      <c r="B26" t="s">
        <v>239</v>
      </c>
      <c r="C26">
        <v>-24.86</v>
      </c>
      <c r="D26" t="s">
        <v>375</v>
      </c>
      <c r="E26" t="s">
        <v>245</v>
      </c>
      <c r="F26" t="s">
        <v>209</v>
      </c>
      <c r="G26" t="s">
        <v>210</v>
      </c>
    </row>
    <row r="27" spans="1:13">
      <c r="A27" s="741">
        <v>45384</v>
      </c>
      <c r="B27" t="s">
        <v>239</v>
      </c>
      <c r="C27">
        <v>-24.86</v>
      </c>
      <c r="D27" t="s">
        <v>376</v>
      </c>
      <c r="E27" t="s">
        <v>245</v>
      </c>
      <c r="F27" t="s">
        <v>209</v>
      </c>
      <c r="G27" t="s">
        <v>210</v>
      </c>
    </row>
    <row r="29" spans="1:13">
      <c r="C29">
        <f>SUM(C24:C28)</f>
        <v>-100.07000000000001</v>
      </c>
    </row>
  </sheetData>
  <mergeCells count="5">
    <mergeCell ref="C1:I1"/>
    <mergeCell ref="J1:M1"/>
    <mergeCell ref="C2:E2"/>
    <mergeCell ref="F2:I2"/>
    <mergeCell ref="J2:M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B7002-B4F0-4C6C-AF5C-35D64551A57D}">
  <dimension ref="A1:M36"/>
  <sheetViews>
    <sheetView workbookViewId="0">
      <selection activeCell="D11" sqref="D11"/>
    </sheetView>
  </sheetViews>
  <sheetFormatPr defaultColWidth="8.796875" defaultRowHeight="12.75"/>
  <cols>
    <col min="1" max="1" width="10.6640625" customWidth="1"/>
    <col min="2" max="2" width="28.33203125" customWidth="1"/>
  </cols>
  <sheetData>
    <row r="1" spans="1:13" ht="13.15" thickBot="1">
      <c r="A1" s="100"/>
      <c r="B1" s="100"/>
      <c r="C1" s="824" t="s">
        <v>103</v>
      </c>
      <c r="D1" s="825"/>
      <c r="E1" s="825"/>
      <c r="F1" s="825"/>
      <c r="G1" s="825"/>
      <c r="H1" s="825"/>
      <c r="I1" s="826"/>
      <c r="J1" s="821" t="s">
        <v>163</v>
      </c>
      <c r="K1" s="822"/>
      <c r="L1" s="822"/>
      <c r="M1" s="823"/>
    </row>
    <row r="2" spans="1:13">
      <c r="A2" s="101" t="s">
        <v>1</v>
      </c>
      <c r="B2" s="101" t="s">
        <v>44</v>
      </c>
      <c r="C2" s="818" t="s">
        <v>106</v>
      </c>
      <c r="D2" s="819"/>
      <c r="E2" s="820"/>
      <c r="F2" s="818" t="s">
        <v>175</v>
      </c>
      <c r="G2" s="819"/>
      <c r="H2" s="819"/>
      <c r="I2" s="820"/>
      <c r="J2" s="818" t="s">
        <v>175</v>
      </c>
      <c r="K2" s="819"/>
      <c r="L2" s="819"/>
      <c r="M2" s="820"/>
    </row>
    <row r="3" spans="1:13" ht="25.9" thickBot="1">
      <c r="A3" s="103" t="s">
        <v>5</v>
      </c>
      <c r="B3" s="103"/>
      <c r="C3" s="104" t="s">
        <v>108</v>
      </c>
      <c r="D3" s="95" t="s">
        <v>109</v>
      </c>
      <c r="E3" s="93" t="s">
        <v>113</v>
      </c>
      <c r="F3" s="94" t="s">
        <v>147</v>
      </c>
      <c r="G3" s="104" t="s">
        <v>180</v>
      </c>
      <c r="H3" s="95" t="s">
        <v>148</v>
      </c>
      <c r="I3" s="96" t="s">
        <v>144</v>
      </c>
      <c r="J3" s="94" t="s">
        <v>182</v>
      </c>
      <c r="K3" s="104" t="s">
        <v>109</v>
      </c>
      <c r="L3" s="95" t="s">
        <v>148</v>
      </c>
      <c r="M3" s="96" t="s">
        <v>144</v>
      </c>
    </row>
    <row r="4" spans="1:13">
      <c r="A4" s="106"/>
      <c r="B4" s="106"/>
      <c r="C4" s="107" t="s">
        <v>116</v>
      </c>
      <c r="D4" s="108" t="s">
        <v>117</v>
      </c>
      <c r="E4" s="109" t="s">
        <v>118</v>
      </c>
      <c r="F4" s="107" t="s">
        <v>119</v>
      </c>
      <c r="G4" s="110" t="s">
        <v>120</v>
      </c>
      <c r="H4" s="108" t="s">
        <v>183</v>
      </c>
      <c r="I4" s="111" t="s">
        <v>187</v>
      </c>
      <c r="J4" s="107" t="s">
        <v>122</v>
      </c>
      <c r="K4" s="110" t="s">
        <v>123</v>
      </c>
      <c r="L4" s="108" t="s">
        <v>124</v>
      </c>
      <c r="M4" s="111" t="s">
        <v>166</v>
      </c>
    </row>
    <row r="5" spans="1:13">
      <c r="A5" s="106"/>
      <c r="B5" s="106"/>
      <c r="C5" s="112"/>
      <c r="D5" s="113"/>
      <c r="E5" s="114"/>
      <c r="F5" s="115"/>
      <c r="G5" s="112"/>
      <c r="H5" s="113"/>
      <c r="I5" s="116"/>
      <c r="J5" s="115"/>
      <c r="K5" s="112"/>
      <c r="L5" s="113"/>
      <c r="M5" s="116"/>
    </row>
    <row r="6" spans="1:13">
      <c r="A6" s="106"/>
      <c r="B6" s="106"/>
      <c r="C6" s="112"/>
      <c r="D6" s="113"/>
      <c r="E6" s="114"/>
      <c r="F6" s="115"/>
      <c r="G6" s="112"/>
      <c r="H6" s="113"/>
      <c r="I6" s="116"/>
      <c r="J6" s="115"/>
      <c r="K6" s="112"/>
      <c r="L6" s="113"/>
      <c r="M6" s="116"/>
    </row>
    <row r="7" spans="1:13" ht="13.15">
      <c r="A7" s="117"/>
      <c r="B7" s="118" t="s">
        <v>178</v>
      </c>
      <c r="C7" s="119"/>
      <c r="D7" s="120"/>
      <c r="E7" s="121"/>
      <c r="F7" s="122"/>
      <c r="G7" s="119"/>
      <c r="H7" s="120"/>
      <c r="I7" s="123"/>
      <c r="J7" s="122"/>
      <c r="K7" s="119"/>
      <c r="L7" s="120"/>
      <c r="M7" s="123"/>
    </row>
    <row r="8" spans="1:13">
      <c r="A8" s="117"/>
      <c r="B8" s="117"/>
      <c r="C8" s="119"/>
      <c r="D8" s="120"/>
      <c r="E8" s="121"/>
      <c r="F8" s="122"/>
      <c r="G8" s="119"/>
      <c r="H8" s="120"/>
      <c r="I8" s="123"/>
      <c r="J8" s="122"/>
      <c r="K8" s="119"/>
      <c r="L8" s="120"/>
      <c r="M8" s="123"/>
    </row>
    <row r="9" spans="1:13" ht="13.15">
      <c r="A9" s="21"/>
      <c r="B9" s="11" t="s">
        <v>85</v>
      </c>
      <c r="C9" s="22"/>
      <c r="D9" s="137"/>
      <c r="E9" s="139"/>
      <c r="F9" s="140"/>
      <c r="G9" s="22"/>
      <c r="H9" s="137"/>
      <c r="I9" s="141"/>
      <c r="J9" s="122"/>
      <c r="K9" s="119"/>
      <c r="L9" s="120"/>
      <c r="M9" s="123"/>
    </row>
    <row r="10" spans="1:13" ht="14.25">
      <c r="A10" s="285" t="s">
        <v>216</v>
      </c>
      <c r="B10" s="285" t="s">
        <v>217</v>
      </c>
      <c r="C10" s="119">
        <v>350</v>
      </c>
      <c r="D10" s="560">
        <f>-159.7+20.02</f>
        <v>-139.67999999999998</v>
      </c>
      <c r="E10" s="121">
        <f>+C10+D10</f>
        <v>210.32000000000002</v>
      </c>
      <c r="F10" s="122">
        <f>+E10</f>
        <v>210.32000000000002</v>
      </c>
      <c r="G10" s="119">
        <f>+F10</f>
        <v>210.32000000000002</v>
      </c>
      <c r="H10" s="634">
        <f>333.08-142.78</f>
        <v>190.29999999999998</v>
      </c>
      <c r="I10" s="123">
        <f>+G10-H10</f>
        <v>20.020000000000039</v>
      </c>
      <c r="J10" s="662">
        <f>+'RF - Uscite'!K51</f>
        <v>142.78</v>
      </c>
      <c r="K10" s="119">
        <v>0</v>
      </c>
      <c r="L10" s="120">
        <v>142.78</v>
      </c>
      <c r="M10" s="664">
        <f>+I10+J10+K10-L10</f>
        <v>20.020000000000039</v>
      </c>
    </row>
    <row r="11" spans="1:13">
      <c r="A11" s="284"/>
      <c r="B11" s="291"/>
      <c r="C11" s="119"/>
      <c r="D11" s="287"/>
      <c r="E11" s="288"/>
      <c r="F11" s="289"/>
      <c r="G11" s="286"/>
      <c r="H11" s="287"/>
      <c r="I11" s="290"/>
      <c r="J11" s="289"/>
      <c r="K11" s="286"/>
      <c r="M11" s="290"/>
    </row>
    <row r="12" spans="1:13">
      <c r="A12" s="124"/>
      <c r="B12" s="230"/>
      <c r="C12" s="119"/>
      <c r="D12" s="287"/>
      <c r="E12" s="288"/>
      <c r="F12" s="289"/>
      <c r="G12" s="286"/>
      <c r="H12" s="287"/>
      <c r="I12" s="290"/>
      <c r="J12" s="289"/>
      <c r="K12" s="286"/>
      <c r="L12" s="120"/>
      <c r="M12" s="290"/>
    </row>
    <row r="13" spans="1:13">
      <c r="A13" s="124"/>
      <c r="B13" s="230"/>
      <c r="C13" s="119"/>
      <c r="D13" s="120"/>
      <c r="E13" s="121"/>
      <c r="F13" s="122"/>
      <c r="G13" s="119"/>
      <c r="H13" s="120"/>
      <c r="I13" s="123"/>
      <c r="J13" s="289"/>
      <c r="K13" s="286"/>
      <c r="L13" s="120"/>
      <c r="M13" s="290"/>
    </row>
    <row r="14" spans="1:13">
      <c r="A14" s="124"/>
      <c r="B14" s="230"/>
      <c r="C14" s="119"/>
      <c r="D14" s="120"/>
      <c r="E14" s="121"/>
      <c r="F14" s="122"/>
      <c r="G14" s="119"/>
      <c r="H14" s="120"/>
      <c r="I14" s="123"/>
      <c r="J14" s="289"/>
      <c r="K14" s="286"/>
      <c r="L14" s="487"/>
      <c r="M14" s="290"/>
    </row>
    <row r="15" spans="1:13">
      <c r="A15" s="124"/>
      <c r="B15" s="117"/>
      <c r="C15" s="119"/>
      <c r="D15" s="120"/>
      <c r="E15" s="121"/>
      <c r="F15" s="122"/>
      <c r="G15" s="119"/>
      <c r="H15" s="120"/>
      <c r="I15" s="123"/>
      <c r="J15" s="289"/>
      <c r="K15" s="286"/>
      <c r="L15" s="487"/>
      <c r="M15" s="290"/>
    </row>
    <row r="16" spans="1:13">
      <c r="A16" s="124"/>
      <c r="B16" s="117"/>
      <c r="C16" s="119"/>
      <c r="D16" s="120"/>
      <c r="E16" s="121"/>
      <c r="F16" s="122"/>
      <c r="G16" s="119"/>
      <c r="H16" s="120"/>
      <c r="I16" s="123"/>
      <c r="J16" s="289"/>
      <c r="K16" s="286"/>
      <c r="L16" s="487"/>
      <c r="M16" s="290"/>
    </row>
    <row r="17" spans="1:13">
      <c r="A17" s="124"/>
      <c r="B17" s="117"/>
      <c r="C17" s="119"/>
      <c r="D17" s="120"/>
      <c r="E17" s="121"/>
      <c r="F17" s="122"/>
      <c r="G17" s="119"/>
      <c r="H17" s="120"/>
      <c r="I17" s="123"/>
      <c r="J17" s="289"/>
      <c r="K17" s="286"/>
      <c r="L17" s="487"/>
      <c r="M17" s="290"/>
    </row>
    <row r="18" spans="1:13">
      <c r="A18" s="124"/>
      <c r="B18" s="117"/>
      <c r="C18" s="119"/>
      <c r="D18" s="120"/>
      <c r="E18" s="121"/>
      <c r="F18" s="122"/>
      <c r="G18" s="119"/>
      <c r="H18" s="120"/>
      <c r="I18" s="123"/>
      <c r="J18" s="289"/>
      <c r="K18" s="286"/>
      <c r="L18" s="487"/>
      <c r="M18" s="290"/>
    </row>
    <row r="19" spans="1:13">
      <c r="A19" s="292"/>
      <c r="B19" s="297" t="s">
        <v>109</v>
      </c>
      <c r="C19" s="293"/>
      <c r="D19" s="294"/>
      <c r="E19" s="121"/>
      <c r="F19" s="295"/>
      <c r="G19" s="293"/>
      <c r="H19" s="120">
        <v>0</v>
      </c>
      <c r="I19" s="123"/>
      <c r="J19" s="122"/>
      <c r="K19" s="120"/>
      <c r="L19" s="485"/>
      <c r="M19" s="123"/>
    </row>
    <row r="20" spans="1:13" ht="13.15" thickBot="1">
      <c r="A20" s="299"/>
      <c r="B20" s="299" t="s">
        <v>160</v>
      </c>
      <c r="C20" s="301">
        <f t="shared" ref="C20:M20" si="0">SUM(C10:C19)</f>
        <v>350</v>
      </c>
      <c r="D20" s="301">
        <f t="shared" si="0"/>
        <v>-139.67999999999998</v>
      </c>
      <c r="E20" s="301">
        <f t="shared" si="0"/>
        <v>210.32000000000002</v>
      </c>
      <c r="F20" s="301">
        <f t="shared" si="0"/>
        <v>210.32000000000002</v>
      </c>
      <c r="G20" s="301">
        <f t="shared" si="0"/>
        <v>210.32000000000002</v>
      </c>
      <c r="H20" s="301">
        <f t="shared" si="0"/>
        <v>190.29999999999998</v>
      </c>
      <c r="I20" s="301">
        <f t="shared" si="0"/>
        <v>20.020000000000039</v>
      </c>
      <c r="J20" s="301">
        <f t="shared" si="0"/>
        <v>142.78</v>
      </c>
      <c r="K20" s="301">
        <f t="shared" si="0"/>
        <v>0</v>
      </c>
      <c r="L20" s="301">
        <f t="shared" si="0"/>
        <v>142.78</v>
      </c>
      <c r="M20" s="301">
        <f t="shared" si="0"/>
        <v>20.020000000000039</v>
      </c>
    </row>
    <row r="21" spans="1:13" ht="13.15" thickTop="1"/>
    <row r="23" spans="1:13">
      <c r="A23" t="s">
        <v>236</v>
      </c>
      <c r="B23" t="s">
        <v>261</v>
      </c>
      <c r="C23" t="s">
        <v>262</v>
      </c>
      <c r="D23" t="s">
        <v>237</v>
      </c>
      <c r="E23" t="s">
        <v>238</v>
      </c>
      <c r="F23" t="s">
        <v>263</v>
      </c>
      <c r="G23" t="s">
        <v>264</v>
      </c>
    </row>
    <row r="24" spans="1:13">
      <c r="A24" s="741">
        <v>45302</v>
      </c>
      <c r="B24" t="s">
        <v>239</v>
      </c>
      <c r="C24">
        <v>-142.78</v>
      </c>
      <c r="D24" t="s">
        <v>377</v>
      </c>
      <c r="E24" t="s">
        <v>245</v>
      </c>
      <c r="F24" t="s">
        <v>216</v>
      </c>
      <c r="G24" t="s">
        <v>251</v>
      </c>
    </row>
    <row r="25" spans="1:13">
      <c r="A25" s="741">
        <v>45638</v>
      </c>
      <c r="B25" t="s">
        <v>239</v>
      </c>
      <c r="C25">
        <v>-107.8</v>
      </c>
      <c r="D25" t="s">
        <v>378</v>
      </c>
      <c r="E25" t="s">
        <v>245</v>
      </c>
      <c r="F25" t="s">
        <v>216</v>
      </c>
      <c r="G25" t="s">
        <v>251</v>
      </c>
    </row>
    <row r="26" spans="1:13">
      <c r="A26" s="741">
        <v>45546</v>
      </c>
      <c r="B26" t="s">
        <v>239</v>
      </c>
      <c r="C26">
        <v>-25.96</v>
      </c>
      <c r="D26" t="s">
        <v>379</v>
      </c>
      <c r="E26" t="s">
        <v>245</v>
      </c>
      <c r="F26" t="s">
        <v>216</v>
      </c>
      <c r="G26" t="s">
        <v>251</v>
      </c>
    </row>
    <row r="27" spans="1:13">
      <c r="A27" s="741">
        <v>45335</v>
      </c>
      <c r="B27" t="s">
        <v>239</v>
      </c>
      <c r="C27">
        <v>-13.63</v>
      </c>
      <c r="D27" t="s">
        <v>380</v>
      </c>
      <c r="E27" t="s">
        <v>245</v>
      </c>
      <c r="F27" t="s">
        <v>216</v>
      </c>
      <c r="G27" t="s">
        <v>251</v>
      </c>
    </row>
    <row r="28" spans="1:13">
      <c r="A28" s="741">
        <v>45393</v>
      </c>
      <c r="B28" t="s">
        <v>239</v>
      </c>
      <c r="C28">
        <v>-12.12</v>
      </c>
      <c r="D28" t="s">
        <v>381</v>
      </c>
      <c r="E28" t="s">
        <v>245</v>
      </c>
      <c r="F28" t="s">
        <v>216</v>
      </c>
      <c r="G28" t="s">
        <v>251</v>
      </c>
    </row>
    <row r="29" spans="1:13">
      <c r="A29" s="741">
        <v>45579</v>
      </c>
      <c r="B29" t="s">
        <v>239</v>
      </c>
      <c r="C29">
        <v>-7.24</v>
      </c>
      <c r="D29" t="s">
        <v>382</v>
      </c>
      <c r="E29" t="s">
        <v>245</v>
      </c>
      <c r="F29" t="s">
        <v>216</v>
      </c>
      <c r="G29" t="s">
        <v>251</v>
      </c>
    </row>
    <row r="30" spans="1:13">
      <c r="A30" s="741">
        <v>45484</v>
      </c>
      <c r="B30" t="s">
        <v>239</v>
      </c>
      <c r="C30">
        <v>-7.2</v>
      </c>
      <c r="D30" t="s">
        <v>383</v>
      </c>
      <c r="E30" t="s">
        <v>245</v>
      </c>
      <c r="F30" t="s">
        <v>216</v>
      </c>
      <c r="G30" t="s">
        <v>251</v>
      </c>
    </row>
    <row r="31" spans="1:13">
      <c r="A31" s="741">
        <v>45456</v>
      </c>
      <c r="B31" t="s">
        <v>239</v>
      </c>
      <c r="C31">
        <v>-6.6</v>
      </c>
      <c r="D31" t="s">
        <v>384</v>
      </c>
      <c r="E31" t="s">
        <v>245</v>
      </c>
      <c r="F31" t="s">
        <v>216</v>
      </c>
      <c r="G31" t="s">
        <v>251</v>
      </c>
    </row>
    <row r="32" spans="1:13">
      <c r="A32" s="741">
        <v>45365</v>
      </c>
      <c r="B32" t="s">
        <v>239</v>
      </c>
      <c r="C32">
        <v>-6.6</v>
      </c>
      <c r="D32" t="s">
        <v>385</v>
      </c>
      <c r="E32" t="s">
        <v>245</v>
      </c>
      <c r="F32" t="s">
        <v>216</v>
      </c>
      <c r="G32" t="s">
        <v>251</v>
      </c>
    </row>
    <row r="33" spans="1:7">
      <c r="A33" s="741">
        <v>45520</v>
      </c>
      <c r="B33" t="s">
        <v>239</v>
      </c>
      <c r="C33">
        <v>-1.8</v>
      </c>
      <c r="D33" t="s">
        <v>386</v>
      </c>
      <c r="E33" t="s">
        <v>245</v>
      </c>
      <c r="F33" t="s">
        <v>216</v>
      </c>
      <c r="G33" t="s">
        <v>251</v>
      </c>
    </row>
    <row r="34" spans="1:7">
      <c r="A34" s="741">
        <v>45425</v>
      </c>
      <c r="B34" t="s">
        <v>239</v>
      </c>
      <c r="C34">
        <v>-1.35</v>
      </c>
      <c r="D34" t="s">
        <v>387</v>
      </c>
      <c r="E34" t="s">
        <v>245</v>
      </c>
      <c r="F34" t="s">
        <v>216</v>
      </c>
      <c r="G34" t="s">
        <v>251</v>
      </c>
    </row>
    <row r="36" spans="1:7">
      <c r="C36">
        <f>SUM(C24:C35)</f>
        <v>-333.08000000000004</v>
      </c>
    </row>
  </sheetData>
  <mergeCells count="5">
    <mergeCell ref="C1:I1"/>
    <mergeCell ref="J1:M1"/>
    <mergeCell ref="C2:E2"/>
    <mergeCell ref="F2:I2"/>
    <mergeCell ref="J2:M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B3:N25"/>
  <sheetViews>
    <sheetView topLeftCell="C1" zoomScale="75" zoomScaleNormal="75" workbookViewId="0">
      <selection activeCell="E13" sqref="E13"/>
    </sheetView>
  </sheetViews>
  <sheetFormatPr defaultColWidth="9.1328125" defaultRowHeight="12.75"/>
  <cols>
    <col min="1" max="1" width="9.1328125" style="98"/>
    <col min="2" max="2" width="10.6640625" style="98" customWidth="1"/>
    <col min="3" max="3" width="37.1328125" style="98" customWidth="1"/>
    <col min="4" max="10" width="11.6640625" style="98" customWidth="1"/>
    <col min="11" max="16384" width="9.1328125" style="98"/>
  </cols>
  <sheetData>
    <row r="3" spans="2:14" ht="13.15" thickBot="1"/>
    <row r="4" spans="2:14" s="99" customFormat="1" ht="13.15" thickBot="1">
      <c r="B4" s="100"/>
      <c r="C4" s="100"/>
      <c r="D4" s="824" t="s">
        <v>103</v>
      </c>
      <c r="E4" s="825"/>
      <c r="F4" s="825"/>
      <c r="G4" s="825"/>
      <c r="H4" s="825"/>
      <c r="I4" s="825"/>
      <c r="J4" s="826"/>
      <c r="K4" s="821" t="s">
        <v>163</v>
      </c>
      <c r="L4" s="822"/>
      <c r="M4" s="822"/>
      <c r="N4" s="823"/>
    </row>
    <row r="5" spans="2:14" s="99" customFormat="1">
      <c r="B5" s="101" t="s">
        <v>1</v>
      </c>
      <c r="C5" s="101" t="s">
        <v>44</v>
      </c>
      <c r="D5" s="818" t="s">
        <v>106</v>
      </c>
      <c r="E5" s="819"/>
      <c r="F5" s="820"/>
      <c r="G5" s="818" t="s">
        <v>175</v>
      </c>
      <c r="H5" s="819"/>
      <c r="I5" s="819"/>
      <c r="J5" s="820"/>
      <c r="K5" s="818" t="s">
        <v>175</v>
      </c>
      <c r="L5" s="819"/>
      <c r="M5" s="819"/>
      <c r="N5" s="820"/>
    </row>
    <row r="6" spans="2:14" s="102" customFormat="1" ht="13.15" thickBot="1">
      <c r="B6" s="103" t="s">
        <v>5</v>
      </c>
      <c r="C6" s="103"/>
      <c r="D6" s="104" t="s">
        <v>108</v>
      </c>
      <c r="E6" s="95" t="s">
        <v>109</v>
      </c>
      <c r="F6" s="93" t="s">
        <v>113</v>
      </c>
      <c r="G6" s="94" t="s">
        <v>147</v>
      </c>
      <c r="H6" s="104" t="s">
        <v>180</v>
      </c>
      <c r="I6" s="95" t="s">
        <v>148</v>
      </c>
      <c r="J6" s="96" t="s">
        <v>144</v>
      </c>
      <c r="K6" s="94" t="s">
        <v>182</v>
      </c>
      <c r="L6" s="104" t="s">
        <v>109</v>
      </c>
      <c r="M6" s="95" t="s">
        <v>148</v>
      </c>
      <c r="N6" s="96" t="s">
        <v>144</v>
      </c>
    </row>
    <row r="7" spans="2:14" s="105" customFormat="1" ht="10.15">
      <c r="B7" s="106"/>
      <c r="C7" s="106"/>
      <c r="D7" s="107" t="s">
        <v>116</v>
      </c>
      <c r="E7" s="108" t="s">
        <v>117</v>
      </c>
      <c r="F7" s="109" t="s">
        <v>118</v>
      </c>
      <c r="G7" s="107" t="s">
        <v>119</v>
      </c>
      <c r="H7" s="110" t="s">
        <v>120</v>
      </c>
      <c r="I7" s="108" t="s">
        <v>183</v>
      </c>
      <c r="J7" s="111" t="s">
        <v>187</v>
      </c>
      <c r="K7" s="107" t="s">
        <v>122</v>
      </c>
      <c r="L7" s="110" t="s">
        <v>123</v>
      </c>
      <c r="M7" s="108" t="s">
        <v>124</v>
      </c>
      <c r="N7" s="111" t="s">
        <v>166</v>
      </c>
    </row>
    <row r="8" spans="2:14" s="105" customFormat="1" ht="10.15">
      <c r="B8" s="106"/>
      <c r="C8" s="106"/>
      <c r="D8" s="112"/>
      <c r="E8" s="113"/>
      <c r="F8" s="114"/>
      <c r="G8" s="115"/>
      <c r="H8" s="112"/>
      <c r="I8" s="113"/>
      <c r="J8" s="116"/>
      <c r="K8" s="115"/>
      <c r="L8" s="112"/>
      <c r="M8" s="113"/>
      <c r="N8" s="116"/>
    </row>
    <row r="9" spans="2:14" s="105" customFormat="1" ht="10.15">
      <c r="B9" s="106"/>
      <c r="C9" s="106"/>
      <c r="D9" s="112"/>
      <c r="E9" s="113"/>
      <c r="F9" s="114"/>
      <c r="G9" s="115"/>
      <c r="H9" s="112"/>
      <c r="I9" s="113"/>
      <c r="J9" s="116"/>
      <c r="K9" s="115"/>
      <c r="L9" s="112"/>
      <c r="M9" s="113"/>
      <c r="N9" s="116"/>
    </row>
    <row r="10" spans="2:14" ht="13.15">
      <c r="B10" s="117"/>
      <c r="C10" s="118" t="s">
        <v>194</v>
      </c>
      <c r="D10" s="119"/>
      <c r="E10" s="120"/>
      <c r="F10" s="121"/>
      <c r="G10" s="122"/>
      <c r="H10" s="119"/>
      <c r="I10" s="120"/>
      <c r="J10" s="123"/>
      <c r="K10" s="122"/>
      <c r="L10" s="119"/>
      <c r="M10" s="120"/>
      <c r="N10" s="123"/>
    </row>
    <row r="11" spans="2:14">
      <c r="B11" s="117"/>
      <c r="C11" s="117"/>
      <c r="D11" s="119"/>
      <c r="E11" s="120"/>
      <c r="F11" s="121"/>
      <c r="G11" s="122"/>
      <c r="H11" s="119"/>
      <c r="I11" s="120"/>
      <c r="J11" s="123"/>
      <c r="K11" s="122"/>
      <c r="L11" s="119"/>
      <c r="M11" s="120"/>
      <c r="N11" s="123"/>
    </row>
    <row r="12" spans="2:14" ht="14.25">
      <c r="B12" s="117" t="s">
        <v>98</v>
      </c>
      <c r="C12" s="230"/>
      <c r="D12" s="119"/>
      <c r="E12" s="120">
        <v>0</v>
      </c>
      <c r="F12" s="121"/>
      <c r="G12" s="122">
        <f>+E12</f>
        <v>0</v>
      </c>
      <c r="H12" s="119">
        <f>G12</f>
        <v>0</v>
      </c>
      <c r="I12" s="633">
        <v>0</v>
      </c>
      <c r="J12" s="123"/>
      <c r="K12" s="122">
        <v>0</v>
      </c>
      <c r="L12" s="119"/>
      <c r="M12" s="120"/>
      <c r="N12" s="123">
        <f>+K12</f>
        <v>0</v>
      </c>
    </row>
    <row r="13" spans="2:14">
      <c r="B13" s="124"/>
      <c r="C13" s="230"/>
      <c r="D13" s="119"/>
      <c r="E13" s="120"/>
      <c r="F13" s="121"/>
      <c r="G13" s="122"/>
      <c r="H13" s="119"/>
      <c r="I13" s="120"/>
      <c r="J13" s="123"/>
      <c r="K13" s="122"/>
      <c r="L13" s="119"/>
      <c r="M13" s="120"/>
      <c r="N13" s="123"/>
    </row>
    <row r="14" spans="2:14">
      <c r="B14" s="124"/>
      <c r="C14" s="230"/>
      <c r="D14" s="119"/>
      <c r="E14" s="120"/>
      <c r="F14" s="121"/>
      <c r="G14" s="122"/>
      <c r="H14" s="119"/>
      <c r="I14" s="120"/>
      <c r="J14" s="123"/>
      <c r="K14" s="122"/>
      <c r="L14" s="119"/>
      <c r="M14" s="120"/>
      <c r="N14" s="123"/>
    </row>
    <row r="15" spans="2:14">
      <c r="B15" s="124"/>
      <c r="C15" s="230"/>
      <c r="D15" s="119"/>
      <c r="E15" s="120"/>
      <c r="F15" s="121"/>
      <c r="G15" s="122"/>
      <c r="H15" s="119"/>
      <c r="I15" s="120"/>
      <c r="J15" s="123"/>
      <c r="K15" s="122"/>
      <c r="L15" s="119"/>
      <c r="M15" s="120"/>
      <c r="N15" s="123"/>
    </row>
    <row r="16" spans="2:14">
      <c r="B16" s="124"/>
      <c r="C16" s="230"/>
      <c r="D16" s="119"/>
      <c r="E16" s="120"/>
      <c r="F16" s="121"/>
      <c r="G16" s="122"/>
      <c r="H16" s="119"/>
      <c r="I16" s="120"/>
      <c r="J16" s="123"/>
      <c r="K16" s="122"/>
      <c r="L16" s="119"/>
      <c r="M16" s="120"/>
      <c r="N16" s="123"/>
    </row>
    <row r="17" spans="2:14">
      <c r="B17" s="124"/>
      <c r="C17" s="230"/>
      <c r="D17" s="119"/>
      <c r="E17" s="120"/>
      <c r="F17" s="121"/>
      <c r="G17" s="122"/>
      <c r="H17" s="119"/>
      <c r="I17" s="120"/>
      <c r="J17" s="123"/>
      <c r="K17" s="122"/>
      <c r="L17" s="119"/>
      <c r="M17" s="120"/>
      <c r="N17" s="123"/>
    </row>
    <row r="18" spans="2:14">
      <c r="B18" s="124"/>
      <c r="C18" s="230"/>
      <c r="D18" s="119"/>
      <c r="E18" s="120"/>
      <c r="F18" s="121"/>
      <c r="G18" s="122"/>
      <c r="H18" s="119"/>
      <c r="I18" s="120"/>
      <c r="J18" s="123"/>
      <c r="K18" s="122"/>
      <c r="L18" s="119"/>
      <c r="M18" s="120"/>
      <c r="N18" s="123"/>
    </row>
    <row r="19" spans="2:14">
      <c r="B19" s="124"/>
      <c r="C19" s="230"/>
      <c r="D19" s="119"/>
      <c r="E19" s="120"/>
      <c r="F19" s="121"/>
      <c r="G19" s="122"/>
      <c r="H19" s="119"/>
      <c r="I19" s="120"/>
      <c r="J19" s="123"/>
      <c r="K19" s="122"/>
      <c r="L19" s="119"/>
      <c r="M19" s="120"/>
      <c r="N19" s="123"/>
    </row>
    <row r="20" spans="2:14">
      <c r="B20" s="124"/>
      <c r="C20" s="230"/>
      <c r="D20" s="119"/>
      <c r="E20" s="120"/>
      <c r="F20" s="121"/>
      <c r="G20" s="122"/>
      <c r="H20" s="119"/>
      <c r="I20" s="120"/>
      <c r="J20" s="123"/>
      <c r="K20" s="122"/>
      <c r="L20" s="119"/>
      <c r="M20" s="120"/>
      <c r="N20" s="123"/>
    </row>
    <row r="21" spans="2:14">
      <c r="B21" s="284"/>
      <c r="C21" s="285"/>
      <c r="D21" s="286"/>
      <c r="E21" s="287"/>
      <c r="F21" s="288"/>
      <c r="G21" s="289"/>
      <c r="H21" s="286"/>
      <c r="I21" s="287"/>
      <c r="J21" s="290"/>
      <c r="K21" s="289"/>
      <c r="L21" s="286"/>
      <c r="M21" s="487"/>
      <c r="N21" s="290"/>
    </row>
    <row r="22" spans="2:14">
      <c r="B22" s="243"/>
      <c r="C22" s="125"/>
      <c r="D22" s="126"/>
      <c r="E22" s="127"/>
      <c r="F22" s="127"/>
      <c r="G22" s="128"/>
      <c r="H22" s="126"/>
      <c r="I22" s="127"/>
      <c r="J22" s="123"/>
      <c r="K22" s="122"/>
      <c r="L22" s="120"/>
      <c r="M22" s="485"/>
      <c r="N22" s="123"/>
    </row>
    <row r="23" spans="2:14" ht="13.15" thickBot="1">
      <c r="B23" s="130"/>
      <c r="C23" s="130" t="s">
        <v>160</v>
      </c>
      <c r="D23" s="131">
        <f>SUM(D8:D22)</f>
        <v>0</v>
      </c>
      <c r="E23" s="131">
        <f>SUM(E8:E22)</f>
        <v>0</v>
      </c>
      <c r="F23" s="135">
        <f>SUM(D23:E23)</f>
        <v>0</v>
      </c>
      <c r="G23" s="133">
        <f>SUM(G8:G22)</f>
        <v>0</v>
      </c>
      <c r="H23" s="131">
        <f>SUM(H22:H22)</f>
        <v>0</v>
      </c>
      <c r="I23" s="132">
        <f>SUM(I8:I22)</f>
        <v>0</v>
      </c>
      <c r="J23" s="134">
        <f>+G23-I23</f>
        <v>0</v>
      </c>
      <c r="K23" s="133">
        <f>SUM(K12:K22)</f>
        <v>0</v>
      </c>
      <c r="L23" s="132">
        <f>SUM(L13:L22)</f>
        <v>0</v>
      </c>
      <c r="M23" s="132">
        <f>SUM(M13:M22)</f>
        <v>0</v>
      </c>
      <c r="N23" s="134">
        <f>+K23-M23+L23</f>
        <v>0</v>
      </c>
    </row>
    <row r="24" spans="2:14" ht="13.15" thickTop="1"/>
    <row r="25" spans="2:14">
      <c r="F25" s="98">
        <v>-707.6</v>
      </c>
    </row>
  </sheetData>
  <mergeCells count="5">
    <mergeCell ref="D4:J4"/>
    <mergeCell ref="K4:N4"/>
    <mergeCell ref="D5:F5"/>
    <mergeCell ref="G5:J5"/>
    <mergeCell ref="K5:N5"/>
  </mergeCells>
  <phoneticPr fontId="0" type="noConversion"/>
  <pageMargins left="0.75" right="0.75" top="1" bottom="1" header="0.5" footer="0.5"/>
  <pageSetup paperSize="9" scale="7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Z75"/>
  <sheetViews>
    <sheetView topLeftCell="C1" zoomScaleNormal="100" workbookViewId="0">
      <selection activeCell="P1" sqref="P1"/>
    </sheetView>
  </sheetViews>
  <sheetFormatPr defaultColWidth="9.1328125" defaultRowHeight="12.75"/>
  <cols>
    <col min="1" max="1" width="9.1328125" style="25"/>
    <col min="2" max="2" width="9" style="25" bestFit="1" customWidth="1"/>
    <col min="3" max="3" width="43.59765625" style="25" customWidth="1"/>
    <col min="4" max="6" width="11.796875" style="25" customWidth="1"/>
    <col min="7" max="7" width="13.796875" style="25" customWidth="1"/>
    <col min="8" max="10" width="11.796875" style="25" customWidth="1"/>
    <col min="11" max="14" width="9.46484375" style="25" customWidth="1"/>
    <col min="15" max="15" width="10.46484375" style="670" bestFit="1" customWidth="1"/>
    <col min="16" max="16" width="10.796875" style="25" customWidth="1"/>
    <col min="17" max="17" width="10.33203125" style="55" bestFit="1" customWidth="1"/>
    <col min="18" max="18" width="9.46484375" style="25" bestFit="1" customWidth="1"/>
    <col min="19" max="16384" width="9.1328125" style="25"/>
  </cols>
  <sheetData>
    <row r="1" spans="2:18" ht="13.9">
      <c r="C1" s="795" t="s">
        <v>211</v>
      </c>
      <c r="D1" s="795"/>
    </row>
    <row r="2" spans="2:18" ht="13.9">
      <c r="C2" s="632" t="s">
        <v>212</v>
      </c>
      <c r="D2" s="632"/>
    </row>
    <row r="3" spans="2:18" ht="13.9">
      <c r="C3" s="795" t="s">
        <v>213</v>
      </c>
      <c r="D3" s="795"/>
    </row>
    <row r="4" spans="2:18" ht="13.9">
      <c r="C4" s="796" t="s">
        <v>214</v>
      </c>
      <c r="D4" s="796"/>
    </row>
    <row r="6" spans="2:18" ht="15">
      <c r="E6" s="26" t="str">
        <f>+'RF - Entrate'!E6</f>
        <v>Rendiconto Finanziario 2024</v>
      </c>
      <c r="H6" s="26" t="s">
        <v>43</v>
      </c>
      <c r="L6" s="27" t="str">
        <f>+'RF - Entrate'!K6</f>
        <v>31 Dicembre 2024</v>
      </c>
      <c r="Q6" s="390"/>
    </row>
    <row r="7" spans="2:18" ht="13.15" thickBot="1">
      <c r="Q7" s="390"/>
    </row>
    <row r="8" spans="2:18" s="28" customFormat="1" ht="25.9" thickBot="1">
      <c r="B8" s="368"/>
      <c r="C8" s="368"/>
      <c r="D8" s="369"/>
      <c r="E8" s="369"/>
      <c r="F8" s="369" t="s">
        <v>103</v>
      </c>
      <c r="G8" s="369"/>
      <c r="H8" s="369"/>
      <c r="I8" s="369"/>
      <c r="J8" s="369"/>
      <c r="K8" s="370"/>
      <c r="L8" s="371" t="s">
        <v>104</v>
      </c>
      <c r="M8" s="371"/>
      <c r="N8" s="371"/>
      <c r="O8" s="671"/>
      <c r="P8" s="372" t="s">
        <v>105</v>
      </c>
      <c r="Q8" s="391"/>
    </row>
    <row r="9" spans="2:18" s="28" customFormat="1" ht="38.25">
      <c r="B9" s="373" t="s">
        <v>1</v>
      </c>
      <c r="C9" s="373" t="s">
        <v>44</v>
      </c>
      <c r="D9" s="374"/>
      <c r="E9" s="533" t="s">
        <v>106</v>
      </c>
      <c r="F9" s="392"/>
      <c r="G9" s="797" t="s">
        <v>141</v>
      </c>
      <c r="H9" s="798"/>
      <c r="I9" s="800"/>
      <c r="J9" s="393" t="s">
        <v>142</v>
      </c>
      <c r="K9" s="394" t="s">
        <v>108</v>
      </c>
      <c r="L9" s="395" t="s">
        <v>109</v>
      </c>
      <c r="M9" s="395" t="s">
        <v>143</v>
      </c>
      <c r="N9" s="395" t="s">
        <v>144</v>
      </c>
      <c r="O9" s="672" t="s">
        <v>145</v>
      </c>
      <c r="P9" s="643" t="s">
        <v>146</v>
      </c>
      <c r="Q9" s="391"/>
    </row>
    <row r="10" spans="2:18" s="29" customFormat="1" ht="13.15" thickBot="1">
      <c r="B10" s="379" t="s">
        <v>5</v>
      </c>
      <c r="C10" s="379"/>
      <c r="D10" s="396" t="s">
        <v>108</v>
      </c>
      <c r="E10" s="381" t="s">
        <v>109</v>
      </c>
      <c r="F10" s="397" t="s">
        <v>113</v>
      </c>
      <c r="G10" s="380" t="s">
        <v>147</v>
      </c>
      <c r="H10" s="381" t="s">
        <v>148</v>
      </c>
      <c r="I10" s="397" t="s">
        <v>144</v>
      </c>
      <c r="J10" s="382"/>
      <c r="K10" s="56"/>
      <c r="L10" s="31"/>
      <c r="M10" s="31"/>
      <c r="N10" s="31"/>
      <c r="O10" s="673"/>
      <c r="P10" s="32"/>
      <c r="Q10" s="398"/>
    </row>
    <row r="11" spans="2:18" s="57" customFormat="1" ht="10.15">
      <c r="B11" s="58"/>
      <c r="C11" s="58"/>
      <c r="D11" s="59" t="s">
        <v>116</v>
      </c>
      <c r="E11" s="60" t="s">
        <v>117</v>
      </c>
      <c r="F11" s="61" t="s">
        <v>118</v>
      </c>
      <c r="G11" s="59" t="s">
        <v>119</v>
      </c>
      <c r="H11" s="60" t="s">
        <v>120</v>
      </c>
      <c r="I11" s="60" t="s">
        <v>121</v>
      </c>
      <c r="J11" s="61" t="s">
        <v>149</v>
      </c>
      <c r="K11" s="59" t="s">
        <v>122</v>
      </c>
      <c r="L11" s="60" t="s">
        <v>123</v>
      </c>
      <c r="M11" s="60" t="s">
        <v>124</v>
      </c>
      <c r="N11" s="60" t="s">
        <v>125</v>
      </c>
      <c r="O11" s="674" t="s">
        <v>126</v>
      </c>
      <c r="P11" s="644" t="s">
        <v>127</v>
      </c>
      <c r="Q11" s="62"/>
    </row>
    <row r="12" spans="2:18" s="33" customFormat="1" ht="10.15">
      <c r="B12" s="34"/>
      <c r="C12" s="34"/>
      <c r="D12" s="703"/>
      <c r="E12" s="704"/>
      <c r="F12" s="705"/>
      <c r="G12" s="703"/>
      <c r="H12" s="704"/>
      <c r="I12" s="704"/>
      <c r="J12" s="705"/>
      <c r="K12" s="703"/>
      <c r="L12" s="704"/>
      <c r="M12" s="704"/>
      <c r="N12" s="704"/>
      <c r="O12" s="706"/>
      <c r="P12" s="707"/>
      <c r="Q12" s="62"/>
    </row>
    <row r="13" spans="2:18" s="33" customFormat="1" ht="13.15">
      <c r="B13" s="208"/>
      <c r="C13" s="43" t="s">
        <v>45</v>
      </c>
      <c r="D13" s="708"/>
      <c r="E13" s="709"/>
      <c r="F13" s="710"/>
      <c r="G13" s="708"/>
      <c r="H13" s="709"/>
      <c r="I13" s="709"/>
      <c r="J13" s="710"/>
      <c r="K13" s="708"/>
      <c r="L13" s="709"/>
      <c r="M13" s="709"/>
      <c r="N13" s="709"/>
      <c r="O13" s="711"/>
      <c r="P13" s="712"/>
      <c r="Q13" s="62"/>
    </row>
    <row r="14" spans="2:18" s="33" customFormat="1">
      <c r="B14" s="208"/>
      <c r="C14" s="209"/>
      <c r="D14" s="708"/>
      <c r="E14" s="709"/>
      <c r="F14" s="710"/>
      <c r="G14" s="708"/>
      <c r="H14" s="709"/>
      <c r="I14" s="709"/>
      <c r="J14" s="710"/>
      <c r="K14" s="708"/>
      <c r="L14" s="709"/>
      <c r="M14" s="709"/>
      <c r="N14" s="709"/>
      <c r="O14" s="711"/>
      <c r="P14" s="712"/>
      <c r="Q14" s="62"/>
    </row>
    <row r="15" spans="2:18" s="33" customFormat="1" ht="13.15">
      <c r="B15" s="208"/>
      <c r="C15" s="43" t="s">
        <v>46</v>
      </c>
      <c r="D15" s="708"/>
      <c r="E15" s="709"/>
      <c r="F15" s="710"/>
      <c r="G15" s="708"/>
      <c r="H15" s="709"/>
      <c r="I15" s="709"/>
      <c r="J15" s="710"/>
      <c r="K15" s="708"/>
      <c r="L15" s="709"/>
      <c r="M15" s="709"/>
      <c r="N15" s="709"/>
      <c r="O15" s="711"/>
      <c r="P15" s="712"/>
      <c r="Q15" s="62"/>
    </row>
    <row r="16" spans="2:18" s="33" customFormat="1">
      <c r="B16" s="208" t="s">
        <v>47</v>
      </c>
      <c r="C16" s="210" t="s">
        <v>204</v>
      </c>
      <c r="D16" s="708">
        <v>0</v>
      </c>
      <c r="E16" s="709"/>
      <c r="F16" s="710">
        <f>+D16+E16</f>
        <v>0</v>
      </c>
      <c r="G16" s="708">
        <v>0</v>
      </c>
      <c r="H16" s="709">
        <v>0</v>
      </c>
      <c r="I16" s="709">
        <f>G16-H16</f>
        <v>0</v>
      </c>
      <c r="J16" s="710">
        <f>+G16-F16</f>
        <v>0</v>
      </c>
      <c r="K16" s="708">
        <f>+Uscite!D16</f>
        <v>1220</v>
      </c>
      <c r="L16" s="709">
        <f>+'U 1.01.01'!E23</f>
        <v>-200</v>
      </c>
      <c r="M16" s="709">
        <f>'U 1.01.01'!F23</f>
        <v>1020</v>
      </c>
      <c r="N16" s="709">
        <f>K16+L16-M16</f>
        <v>0</v>
      </c>
      <c r="O16" s="711">
        <f>I16+N16</f>
        <v>0</v>
      </c>
      <c r="P16" s="712">
        <f>H16+M16</f>
        <v>1020</v>
      </c>
      <c r="Q16" s="63"/>
      <c r="R16" s="591"/>
    </row>
    <row r="17" spans="2:23" s="33" customFormat="1">
      <c r="B17" s="208" t="s">
        <v>48</v>
      </c>
      <c r="C17" s="210" t="s">
        <v>205</v>
      </c>
      <c r="D17" s="708">
        <f>Uscite!E17</f>
        <v>2850</v>
      </c>
      <c r="E17" s="709">
        <f>'U 1.01.02'!E23</f>
        <v>100</v>
      </c>
      <c r="F17" s="710">
        <f>SUM(D17:E17)</f>
        <v>2950</v>
      </c>
      <c r="G17" s="708">
        <f>'U 1.01.02'!G23</f>
        <v>2950</v>
      </c>
      <c r="H17" s="709">
        <f>'U 1.01.02'!I23</f>
        <v>1710</v>
      </c>
      <c r="I17" s="709">
        <f>G17-H17</f>
        <v>1240</v>
      </c>
      <c r="J17" s="710">
        <f>+G17-F17</f>
        <v>0</v>
      </c>
      <c r="K17" s="708">
        <f>+Uscite!D17</f>
        <v>970</v>
      </c>
      <c r="L17" s="709">
        <v>0</v>
      </c>
      <c r="M17" s="709">
        <f>+'U 1.01.02'!M23</f>
        <v>970</v>
      </c>
      <c r="N17" s="709">
        <f>K17+L17-M17</f>
        <v>0</v>
      </c>
      <c r="O17" s="711">
        <f>I17+N17</f>
        <v>1240</v>
      </c>
      <c r="P17" s="712">
        <f>H17+M17</f>
        <v>2680</v>
      </c>
      <c r="Q17" s="57"/>
      <c r="R17" s="340"/>
      <c r="S17" s="339"/>
      <c r="T17" s="339"/>
      <c r="U17" s="339"/>
      <c r="V17" s="339"/>
      <c r="W17" s="339"/>
    </row>
    <row r="18" spans="2:23" s="33" customFormat="1">
      <c r="B18" s="208"/>
      <c r="C18" s="209"/>
      <c r="D18" s="708"/>
      <c r="E18" s="709"/>
      <c r="F18" s="710"/>
      <c r="G18" s="708"/>
      <c r="H18" s="709"/>
      <c r="I18" s="709"/>
      <c r="J18" s="710"/>
      <c r="K18" s="708"/>
      <c r="L18" s="709"/>
      <c r="M18" s="709"/>
      <c r="N18" s="709"/>
      <c r="O18" s="711"/>
      <c r="P18" s="712"/>
      <c r="Q18" s="62"/>
      <c r="R18" s="339"/>
      <c r="S18" s="339"/>
      <c r="T18" s="339"/>
      <c r="U18" s="339"/>
      <c r="V18" s="339"/>
      <c r="W18" s="339"/>
    </row>
    <row r="19" spans="2:23" s="33" customFormat="1" ht="13.15">
      <c r="B19" s="208"/>
      <c r="C19" s="43" t="s">
        <v>49</v>
      </c>
      <c r="D19" s="708"/>
      <c r="E19" s="709"/>
      <c r="F19" s="710"/>
      <c r="G19" s="708"/>
      <c r="H19" s="709"/>
      <c r="I19" s="709"/>
      <c r="J19" s="710"/>
      <c r="K19" s="708"/>
      <c r="L19" s="709"/>
      <c r="M19" s="709"/>
      <c r="N19" s="709"/>
      <c r="O19" s="711"/>
      <c r="P19" s="712"/>
      <c r="Q19" s="62"/>
      <c r="R19" s="339"/>
      <c r="S19" s="339"/>
      <c r="T19" s="339"/>
      <c r="U19" s="339"/>
      <c r="V19" s="339"/>
      <c r="W19" s="339"/>
    </row>
    <row r="20" spans="2:23" s="33" customFormat="1">
      <c r="B20" s="208" t="s">
        <v>50</v>
      </c>
      <c r="C20" s="210" t="s">
        <v>202</v>
      </c>
      <c r="D20" s="736">
        <f>Uscite!E21</f>
        <v>0</v>
      </c>
      <c r="E20" s="737">
        <f>'U 1.02.01'!E23</f>
        <v>0</v>
      </c>
      <c r="F20" s="738">
        <f t="shared" ref="F20:F25" si="0">SUM(D20:E20)</f>
        <v>0</v>
      </c>
      <c r="G20" s="736">
        <f>'U 1.02.01'!G23</f>
        <v>0</v>
      </c>
      <c r="H20" s="737">
        <f>'U 1.02.01'!I23</f>
        <v>0</v>
      </c>
      <c r="I20" s="737">
        <f>G20-H20</f>
        <v>0</v>
      </c>
      <c r="J20" s="738">
        <f t="shared" ref="J20:J25" si="1">+G20-F20</f>
        <v>0</v>
      </c>
      <c r="K20" s="736">
        <f>+Uscite!D21</f>
        <v>0</v>
      </c>
      <c r="L20" s="737">
        <v>0</v>
      </c>
      <c r="M20" s="737">
        <v>0</v>
      </c>
      <c r="N20" s="737">
        <f t="shared" ref="N20:N25" si="2">K20+L20-M20</f>
        <v>0</v>
      </c>
      <c r="O20" s="711">
        <f t="shared" ref="O20:O25" si="3">I20+N20</f>
        <v>0</v>
      </c>
      <c r="P20" s="712">
        <f t="shared" ref="P20:P25" si="4">H20+M20</f>
        <v>0</v>
      </c>
      <c r="Q20" s="62"/>
      <c r="R20" s="339"/>
      <c r="S20" s="339"/>
      <c r="T20" s="339"/>
      <c r="U20" s="339"/>
      <c r="V20" s="339"/>
      <c r="W20" s="339"/>
    </row>
    <row r="21" spans="2:23" s="33" customFormat="1">
      <c r="B21" s="208" t="s">
        <v>51</v>
      </c>
      <c r="C21" s="210" t="s">
        <v>203</v>
      </c>
      <c r="D21" s="736">
        <f>Uscite!E22</f>
        <v>0</v>
      </c>
      <c r="E21" s="737">
        <f>+'U 1.02.02'!E22</f>
        <v>0</v>
      </c>
      <c r="F21" s="738">
        <f t="shared" si="0"/>
        <v>0</v>
      </c>
      <c r="G21" s="736">
        <f>+'U 1.02.02'!G22</f>
        <v>0</v>
      </c>
      <c r="H21" s="737">
        <f>'U 1.02.02'!I22</f>
        <v>0</v>
      </c>
      <c r="I21" s="737">
        <f>G21-H21</f>
        <v>0</v>
      </c>
      <c r="J21" s="738">
        <f t="shared" si="1"/>
        <v>0</v>
      </c>
      <c r="K21" s="736">
        <f>+Uscite!D22</f>
        <v>0</v>
      </c>
      <c r="L21" s="737">
        <f>+'U 1.02.02'!L22</f>
        <v>0</v>
      </c>
      <c r="M21" s="737">
        <f>+'U 1.02.02'!M22</f>
        <v>0</v>
      </c>
      <c r="N21" s="737">
        <f t="shared" si="2"/>
        <v>0</v>
      </c>
      <c r="O21" s="711">
        <f t="shared" si="3"/>
        <v>0</v>
      </c>
      <c r="P21" s="712">
        <f t="shared" si="4"/>
        <v>0</v>
      </c>
      <c r="Q21" s="62"/>
      <c r="R21" s="339"/>
      <c r="S21" s="339"/>
      <c r="T21" s="339"/>
      <c r="U21" s="339"/>
      <c r="V21" s="339"/>
      <c r="W21" s="339"/>
    </row>
    <row r="22" spans="2:23" s="591" customFormat="1">
      <c r="B22" s="588" t="s">
        <v>53</v>
      </c>
      <c r="C22" s="589" t="s">
        <v>54</v>
      </c>
      <c r="D22" s="736">
        <f>Uscite!E23</f>
        <v>0</v>
      </c>
      <c r="E22" s="737">
        <f>'U 1.02.03'!E23</f>
        <v>0</v>
      </c>
      <c r="F22" s="738">
        <f t="shared" si="0"/>
        <v>0</v>
      </c>
      <c r="G22" s="736">
        <f>'U 1.02.03'!G23</f>
        <v>0</v>
      </c>
      <c r="H22" s="737">
        <f>'U 1.02.03'!I23</f>
        <v>0</v>
      </c>
      <c r="I22" s="737">
        <f>G22-H22</f>
        <v>0</v>
      </c>
      <c r="J22" s="738">
        <f t="shared" si="1"/>
        <v>0</v>
      </c>
      <c r="K22" s="736">
        <f>+Uscite!D23</f>
        <v>0</v>
      </c>
      <c r="L22" s="737">
        <v>0</v>
      </c>
      <c r="M22" s="737">
        <v>0</v>
      </c>
      <c r="N22" s="737">
        <f t="shared" si="2"/>
        <v>0</v>
      </c>
      <c r="O22" s="711">
        <f t="shared" si="3"/>
        <v>0</v>
      </c>
      <c r="P22" s="713">
        <f t="shared" si="4"/>
        <v>0</v>
      </c>
      <c r="Q22" s="590"/>
      <c r="R22" s="340"/>
      <c r="S22" s="340"/>
      <c r="T22" s="340"/>
      <c r="U22" s="340"/>
      <c r="V22" s="340"/>
      <c r="W22" s="340"/>
    </row>
    <row r="23" spans="2:23" s="33" customFormat="1">
      <c r="B23" s="208" t="s">
        <v>55</v>
      </c>
      <c r="C23" s="210" t="s">
        <v>56</v>
      </c>
      <c r="D23" s="736">
        <f>Uscite!E24</f>
        <v>80</v>
      </c>
      <c r="E23" s="737">
        <f>+'U 1.02.04'!E23</f>
        <v>22.05</v>
      </c>
      <c r="F23" s="738">
        <f t="shared" si="0"/>
        <v>102.05</v>
      </c>
      <c r="G23" s="736">
        <f>'U 1.02.04'!G23</f>
        <v>102.05</v>
      </c>
      <c r="H23" s="737">
        <f>'U 1.02.04'!I23</f>
        <v>102.05</v>
      </c>
      <c r="I23" s="737">
        <f>G23-H23</f>
        <v>0</v>
      </c>
      <c r="J23" s="738">
        <f t="shared" si="1"/>
        <v>0</v>
      </c>
      <c r="K23" s="736">
        <f>+Uscite!D24</f>
        <v>0</v>
      </c>
      <c r="L23" s="737">
        <f>'U 1.02.04'!L23</f>
        <v>0</v>
      </c>
      <c r="M23" s="737">
        <f>'U 1.02.04'!M23</f>
        <v>0</v>
      </c>
      <c r="N23" s="737">
        <f t="shared" si="2"/>
        <v>0</v>
      </c>
      <c r="O23" s="711">
        <f t="shared" si="3"/>
        <v>0</v>
      </c>
      <c r="P23" s="712">
        <f t="shared" si="4"/>
        <v>102.05</v>
      </c>
      <c r="Q23" s="62"/>
      <c r="R23" s="339"/>
      <c r="S23" s="339"/>
      <c r="T23" s="339"/>
      <c r="U23" s="339"/>
      <c r="V23" s="339"/>
      <c r="W23" s="339"/>
    </row>
    <row r="24" spans="2:23" s="33" customFormat="1">
      <c r="B24" s="208" t="s">
        <v>57</v>
      </c>
      <c r="C24" s="210" t="s">
        <v>150</v>
      </c>
      <c r="D24" s="736">
        <f>Uscite!E25</f>
        <v>200</v>
      </c>
      <c r="E24" s="737">
        <f>+'U 1.02.05'!E23</f>
        <v>-200</v>
      </c>
      <c r="F24" s="738">
        <f>SUM(D24:E24)</f>
        <v>0</v>
      </c>
      <c r="G24" s="736">
        <f>'U 1.02.05'!G23</f>
        <v>0</v>
      </c>
      <c r="H24" s="737">
        <f>'U 1.02.05'!I23</f>
        <v>0</v>
      </c>
      <c r="I24" s="737">
        <f>G24-H24</f>
        <v>0</v>
      </c>
      <c r="J24" s="738">
        <f t="shared" si="1"/>
        <v>0</v>
      </c>
      <c r="K24" s="736">
        <v>0</v>
      </c>
      <c r="L24" s="737">
        <f>'U 1.02.05'!L23</f>
        <v>0</v>
      </c>
      <c r="M24" s="737">
        <f>'U 1.02.05'!M23</f>
        <v>0</v>
      </c>
      <c r="N24" s="737">
        <f t="shared" si="2"/>
        <v>0</v>
      </c>
      <c r="O24" s="711">
        <f t="shared" si="3"/>
        <v>0</v>
      </c>
      <c r="P24" s="712">
        <f>H24+M24</f>
        <v>0</v>
      </c>
      <c r="Q24" s="62"/>
      <c r="R24" s="339"/>
      <c r="S24" s="339"/>
      <c r="T24" s="339"/>
      <c r="U24" s="339"/>
      <c r="V24" s="339"/>
      <c r="W24" s="339"/>
    </row>
    <row r="25" spans="2:23" s="33" customFormat="1">
      <c r="B25" s="208" t="s">
        <v>58</v>
      </c>
      <c r="C25" s="210" t="s">
        <v>59</v>
      </c>
      <c r="D25" s="736">
        <f>Uscite!E26</f>
        <v>100</v>
      </c>
      <c r="E25" s="737">
        <f>+'U 1.02.06'!E23</f>
        <v>-100</v>
      </c>
      <c r="F25" s="738">
        <f t="shared" si="0"/>
        <v>0</v>
      </c>
      <c r="G25" s="736">
        <f>+'U 1.02.06'!G23</f>
        <v>0</v>
      </c>
      <c r="H25" s="737">
        <f>+'U 1.02.06'!I23</f>
        <v>0</v>
      </c>
      <c r="I25" s="737">
        <f>+'U 1.02.06'!J23</f>
        <v>0</v>
      </c>
      <c r="J25" s="738">
        <f t="shared" si="1"/>
        <v>0</v>
      </c>
      <c r="K25" s="736">
        <f>+Uscite!D26</f>
        <v>0</v>
      </c>
      <c r="L25" s="737">
        <f>+'U 1.02.06'!L23</f>
        <v>0</v>
      </c>
      <c r="M25" s="737">
        <f>+'U 1.02.06'!M23</f>
        <v>0</v>
      </c>
      <c r="N25" s="737">
        <f t="shared" si="2"/>
        <v>0</v>
      </c>
      <c r="O25" s="711">
        <f t="shared" si="3"/>
        <v>0</v>
      </c>
      <c r="P25" s="712">
        <f t="shared" si="4"/>
        <v>0</v>
      </c>
      <c r="Q25" s="62"/>
      <c r="R25" s="339"/>
      <c r="S25" s="339"/>
      <c r="T25" s="339"/>
      <c r="U25" s="339"/>
      <c r="V25" s="339"/>
      <c r="W25" s="339"/>
    </row>
    <row r="26" spans="2:23" s="33" customFormat="1">
      <c r="B26" s="208"/>
      <c r="C26" s="209"/>
      <c r="D26" s="708"/>
      <c r="E26" s="709"/>
      <c r="F26" s="710"/>
      <c r="G26" s="708"/>
      <c r="H26" s="709"/>
      <c r="I26" s="709"/>
      <c r="J26" s="710"/>
      <c r="K26" s="708"/>
      <c r="L26" s="709"/>
      <c r="M26" s="709"/>
      <c r="N26" s="709"/>
      <c r="O26" s="711"/>
      <c r="P26" s="712"/>
      <c r="Q26" s="62"/>
      <c r="R26" s="339"/>
      <c r="S26" s="339"/>
      <c r="T26" s="339"/>
      <c r="U26" s="339"/>
      <c r="V26" s="339"/>
      <c r="W26" s="339"/>
    </row>
    <row r="27" spans="2:23" s="33" customFormat="1" ht="13.15">
      <c r="B27" s="208"/>
      <c r="C27" s="43" t="s">
        <v>60</v>
      </c>
      <c r="D27" s="708"/>
      <c r="E27" s="709"/>
      <c r="F27" s="710"/>
      <c r="G27" s="708"/>
      <c r="H27" s="709"/>
      <c r="I27" s="709"/>
      <c r="J27" s="710"/>
      <c r="K27" s="708"/>
      <c r="L27" s="709"/>
      <c r="M27" s="709"/>
      <c r="N27" s="709"/>
      <c r="O27" s="711"/>
      <c r="P27" s="712"/>
      <c r="Q27" s="62"/>
      <c r="R27" s="339"/>
      <c r="S27" s="339"/>
      <c r="T27" s="339"/>
      <c r="U27" s="339"/>
      <c r="V27" s="339"/>
      <c r="W27" s="339"/>
    </row>
    <row r="28" spans="2:23" s="33" customFormat="1">
      <c r="B28" s="401" t="s">
        <v>61</v>
      </c>
      <c r="C28" s="209" t="s">
        <v>62</v>
      </c>
      <c r="D28" s="708">
        <f>Uscite!E29</f>
        <v>0</v>
      </c>
      <c r="E28" s="709">
        <f>'U 1.03.01'!E23</f>
        <v>0</v>
      </c>
      <c r="F28" s="710">
        <f>SUM(D28:E28)</f>
        <v>0</v>
      </c>
      <c r="G28" s="708">
        <f>'U 1.03.01'!G23</f>
        <v>0</v>
      </c>
      <c r="H28" s="709">
        <f>'U 1.03.01'!I23</f>
        <v>0</v>
      </c>
      <c r="I28" s="709">
        <f>+'U 1.02.06'!J26</f>
        <v>0</v>
      </c>
      <c r="J28" s="710">
        <f>+G28-F28</f>
        <v>0</v>
      </c>
      <c r="K28" s="708">
        <v>0</v>
      </c>
      <c r="L28" s="709">
        <v>0</v>
      </c>
      <c r="M28" s="709">
        <v>0</v>
      </c>
      <c r="N28" s="709">
        <f>K28+L28-M28</f>
        <v>0</v>
      </c>
      <c r="O28" s="711">
        <f>I28+N28</f>
        <v>0</v>
      </c>
      <c r="P28" s="712">
        <f>H28+M28</f>
        <v>0</v>
      </c>
      <c r="Q28" s="62"/>
      <c r="R28" s="339"/>
      <c r="S28" s="339"/>
      <c r="T28" s="339"/>
      <c r="U28" s="339"/>
      <c r="V28" s="339"/>
      <c r="W28" s="339"/>
    </row>
    <row r="29" spans="2:23" s="33" customFormat="1">
      <c r="B29" s="208" t="s">
        <v>63</v>
      </c>
      <c r="C29" s="209" t="s">
        <v>64</v>
      </c>
      <c r="D29" s="708">
        <f>Uscite!E30</f>
        <v>0</v>
      </c>
      <c r="E29" s="709">
        <f>'U 1.03.02'!E24</f>
        <v>0</v>
      </c>
      <c r="F29" s="710">
        <f>SUM(D29:E29)</f>
        <v>0</v>
      </c>
      <c r="G29" s="708">
        <f>'U 1.03.02'!G24</f>
        <v>0</v>
      </c>
      <c r="H29" s="709">
        <f>'U 1.03.02'!I24</f>
        <v>0</v>
      </c>
      <c r="I29" s="709">
        <f>+'U 1.02.06'!J27</f>
        <v>0</v>
      </c>
      <c r="J29" s="710">
        <f>+G29-F29</f>
        <v>0</v>
      </c>
      <c r="K29" s="708">
        <v>0</v>
      </c>
      <c r="L29" s="709">
        <v>0</v>
      </c>
      <c r="M29" s="709">
        <v>0</v>
      </c>
      <c r="N29" s="709">
        <f>K29+L29-M29</f>
        <v>0</v>
      </c>
      <c r="O29" s="711">
        <f>I29+N29</f>
        <v>0</v>
      </c>
      <c r="P29" s="712">
        <f>H29+M29</f>
        <v>0</v>
      </c>
      <c r="Q29" s="62"/>
      <c r="R29" s="339"/>
      <c r="S29" s="339"/>
      <c r="T29" s="339"/>
      <c r="U29" s="339"/>
      <c r="V29" s="339"/>
      <c r="W29" s="339"/>
    </row>
    <row r="30" spans="2:23" s="33" customFormat="1">
      <c r="B30" s="208" t="s">
        <v>65</v>
      </c>
      <c r="C30" s="209" t="s">
        <v>66</v>
      </c>
      <c r="D30" s="708">
        <f>Uscite!E31</f>
        <v>0</v>
      </c>
      <c r="E30" s="709">
        <v>0</v>
      </c>
      <c r="F30" s="710">
        <f>SUM(D30:E30)</f>
        <v>0</v>
      </c>
      <c r="G30" s="708">
        <v>0</v>
      </c>
      <c r="H30" s="709">
        <v>0</v>
      </c>
      <c r="I30" s="709">
        <f>+'U 1.02.06'!J28</f>
        <v>0</v>
      </c>
      <c r="J30" s="710">
        <f>+G30-F30</f>
        <v>0</v>
      </c>
      <c r="K30" s="708">
        <v>0</v>
      </c>
      <c r="L30" s="709">
        <v>0</v>
      </c>
      <c r="M30" s="709">
        <v>0</v>
      </c>
      <c r="N30" s="709">
        <f>+K30+L30-M30</f>
        <v>0</v>
      </c>
      <c r="O30" s="711">
        <f>I30+N30</f>
        <v>0</v>
      </c>
      <c r="P30" s="712">
        <f>H30+M30</f>
        <v>0</v>
      </c>
      <c r="Q30" s="62"/>
      <c r="R30" s="340"/>
      <c r="S30" s="339"/>
      <c r="T30" s="339"/>
      <c r="U30" s="339"/>
      <c r="V30" s="339"/>
      <c r="W30" s="339"/>
    </row>
    <row r="31" spans="2:23" s="33" customFormat="1">
      <c r="B31" s="208"/>
      <c r="C31" s="209"/>
      <c r="D31" s="708"/>
      <c r="E31" s="709"/>
      <c r="F31" s="710"/>
      <c r="G31" s="708"/>
      <c r="H31" s="709"/>
      <c r="I31" s="709"/>
      <c r="J31" s="710"/>
      <c r="K31" s="708"/>
      <c r="L31" s="709"/>
      <c r="M31" s="709"/>
      <c r="N31" s="709"/>
      <c r="O31" s="711"/>
      <c r="P31" s="712"/>
      <c r="Q31" s="62"/>
      <c r="R31" s="340"/>
      <c r="S31" s="339"/>
      <c r="T31" s="339"/>
      <c r="U31" s="339"/>
      <c r="V31" s="339"/>
      <c r="W31" s="339"/>
    </row>
    <row r="32" spans="2:23" s="33" customFormat="1" ht="13.15">
      <c r="B32" s="208"/>
      <c r="C32" s="43" t="s">
        <v>67</v>
      </c>
      <c r="D32" s="708"/>
      <c r="E32" s="709"/>
      <c r="F32" s="710"/>
      <c r="G32" s="708"/>
      <c r="H32" s="709"/>
      <c r="I32" s="709"/>
      <c r="J32" s="710"/>
      <c r="K32" s="708"/>
      <c r="L32" s="709"/>
      <c r="M32" s="709"/>
      <c r="N32" s="709"/>
      <c r="O32" s="711"/>
      <c r="P32" s="712"/>
      <c r="Q32" s="62"/>
      <c r="R32" s="339"/>
      <c r="S32" s="339"/>
      <c r="T32" s="339"/>
      <c r="U32" s="339"/>
      <c r="V32" s="339"/>
      <c r="W32" s="339"/>
    </row>
    <row r="33" spans="2:26" s="33" customFormat="1">
      <c r="B33" s="208" t="s">
        <v>68</v>
      </c>
      <c r="C33" s="209" t="s">
        <v>69</v>
      </c>
      <c r="D33" s="708">
        <f>Uscite!E35</f>
        <v>0</v>
      </c>
      <c r="E33" s="709">
        <f>+'U 1.04.01'!E23</f>
        <v>0</v>
      </c>
      <c r="F33" s="710">
        <f>SUM(D33:E33)</f>
        <v>0</v>
      </c>
      <c r="G33" s="708">
        <f>'U 1.04.01'!G23</f>
        <v>0</v>
      </c>
      <c r="H33" s="709">
        <f>'U 1.04.01'!I23</f>
        <v>0</v>
      </c>
      <c r="I33" s="709">
        <f t="shared" ref="I33:I36" si="5">G33-H33</f>
        <v>0</v>
      </c>
      <c r="J33" s="710">
        <f>+G33-F33</f>
        <v>0</v>
      </c>
      <c r="K33" s="708">
        <f>+Uscite!D35</f>
        <v>0</v>
      </c>
      <c r="L33" s="709">
        <v>0</v>
      </c>
      <c r="M33" s="709">
        <v>0</v>
      </c>
      <c r="N33" s="709">
        <f>K33+L33-M33</f>
        <v>0</v>
      </c>
      <c r="O33" s="711">
        <f>I33+N33</f>
        <v>0</v>
      </c>
      <c r="P33" s="712">
        <f>H33+M33</f>
        <v>0</v>
      </c>
      <c r="Q33" s="62"/>
      <c r="R33" s="339"/>
      <c r="S33" s="339"/>
      <c r="T33" s="339"/>
      <c r="U33" s="339"/>
      <c r="V33" s="339"/>
      <c r="W33" s="339"/>
    </row>
    <row r="34" spans="2:26" s="33" customFormat="1">
      <c r="B34" s="208" t="s">
        <v>70</v>
      </c>
      <c r="C34" s="209" t="s">
        <v>71</v>
      </c>
      <c r="D34" s="708">
        <f>Uscite!E36</f>
        <v>1045.48</v>
      </c>
      <c r="E34" s="709">
        <f>'U 1.04.02'!E13</f>
        <v>-30.44</v>
      </c>
      <c r="F34" s="710">
        <f>SUM(D34:E34)</f>
        <v>1015.04</v>
      </c>
      <c r="G34" s="708">
        <f>'U 1.04.02'!G23</f>
        <v>1015.04</v>
      </c>
      <c r="H34" s="709">
        <f>'U 1.04.02'!I13</f>
        <v>1015.04</v>
      </c>
      <c r="I34" s="709">
        <f t="shared" si="5"/>
        <v>0</v>
      </c>
      <c r="J34" s="710">
        <f>+G34-F34</f>
        <v>0</v>
      </c>
      <c r="K34" s="708">
        <f>+Uscite!D36</f>
        <v>0</v>
      </c>
      <c r="L34" s="709">
        <f>+'U 1.04.02'!L23</f>
        <v>0</v>
      </c>
      <c r="M34" s="709">
        <f>'U 1.04.02'!M23</f>
        <v>0</v>
      </c>
      <c r="N34" s="709">
        <f>K34+L34-M34</f>
        <v>0</v>
      </c>
      <c r="O34" s="711">
        <f>I34+N34</f>
        <v>0</v>
      </c>
      <c r="P34" s="712">
        <f>H34+M34</f>
        <v>1015.04</v>
      </c>
      <c r="Q34" s="62"/>
      <c r="R34" s="339"/>
      <c r="S34" s="339"/>
      <c r="T34" s="339"/>
      <c r="U34" s="339"/>
      <c r="V34" s="339"/>
      <c r="W34" s="339"/>
    </row>
    <row r="35" spans="2:26" s="33" customFormat="1">
      <c r="B35" s="208" t="s">
        <v>72</v>
      </c>
      <c r="C35" s="209" t="s">
        <v>151</v>
      </c>
      <c r="D35" s="708">
        <f>Uscite!E37</f>
        <v>1134</v>
      </c>
      <c r="E35" s="709">
        <f>'U 1.04.03'!E23</f>
        <v>0</v>
      </c>
      <c r="F35" s="710">
        <f>SUM(D35:E35)</f>
        <v>1134</v>
      </c>
      <c r="G35" s="708">
        <f>'U 1.04.03'!G23</f>
        <v>1134</v>
      </c>
      <c r="H35" s="709">
        <f>'U 1.04.03'!I23</f>
        <v>1134</v>
      </c>
      <c r="I35" s="709">
        <f t="shared" si="5"/>
        <v>0</v>
      </c>
      <c r="J35" s="710">
        <f>+G35-F35</f>
        <v>0</v>
      </c>
      <c r="K35" s="708">
        <f>+Uscite!D37</f>
        <v>0</v>
      </c>
      <c r="L35" s="709">
        <f>'U 1.04.03'!L23</f>
        <v>0</v>
      </c>
      <c r="M35" s="709">
        <f>'U 1.04.03'!M23</f>
        <v>0</v>
      </c>
      <c r="N35" s="709">
        <f>K35+L35-M35</f>
        <v>0</v>
      </c>
      <c r="O35" s="711">
        <f>I35+N35</f>
        <v>0</v>
      </c>
      <c r="P35" s="712">
        <f>H35+M35</f>
        <v>1134</v>
      </c>
      <c r="Q35" s="64"/>
      <c r="R35" s="341"/>
      <c r="S35" s="339"/>
      <c r="T35" s="339"/>
      <c r="U35" s="339"/>
      <c r="V35" s="339"/>
      <c r="W35" s="339"/>
    </row>
    <row r="36" spans="2:26" s="33" customFormat="1">
      <c r="B36" s="208" t="s">
        <v>74</v>
      </c>
      <c r="C36" s="209" t="s">
        <v>75</v>
      </c>
      <c r="D36" s="708">
        <f>Uscite!E38</f>
        <v>262</v>
      </c>
      <c r="E36" s="709">
        <f>'U 1.04.04'!E23</f>
        <v>0</v>
      </c>
      <c r="F36" s="710">
        <f>SUM(D36:E36)</f>
        <v>262</v>
      </c>
      <c r="G36" s="708">
        <f>+'U 1.04.04'!G23</f>
        <v>262</v>
      </c>
      <c r="H36" s="709">
        <f>+'U 1.04.04'!I23</f>
        <v>0</v>
      </c>
      <c r="I36" s="709">
        <f t="shared" si="5"/>
        <v>262</v>
      </c>
      <c r="J36" s="710">
        <f>+G36-F36</f>
        <v>0</v>
      </c>
      <c r="K36" s="708">
        <f>+Uscite!D38</f>
        <v>262</v>
      </c>
      <c r="L36" s="709">
        <f>'U 1.04.04'!L23</f>
        <v>0</v>
      </c>
      <c r="M36" s="709">
        <f>+'U 1.04.04'!M23</f>
        <v>262</v>
      </c>
      <c r="N36" s="709">
        <f>K36+L36-M36</f>
        <v>0</v>
      </c>
      <c r="O36" s="711">
        <f>I36+N36</f>
        <v>262</v>
      </c>
      <c r="P36" s="712">
        <f>H36+M36</f>
        <v>262</v>
      </c>
      <c r="Q36" s="62"/>
      <c r="R36" s="339"/>
      <c r="S36" s="339"/>
      <c r="T36" s="339"/>
      <c r="U36" s="339"/>
      <c r="V36" s="339"/>
      <c r="W36" s="339"/>
    </row>
    <row r="37" spans="2:26" s="33" customFormat="1">
      <c r="B37" s="208"/>
      <c r="C37" s="209"/>
      <c r="D37" s="708"/>
      <c r="E37" s="709"/>
      <c r="F37" s="710"/>
      <c r="G37" s="708"/>
      <c r="H37" s="709"/>
      <c r="I37" s="709"/>
      <c r="J37" s="710"/>
      <c r="K37" s="708"/>
      <c r="L37" s="709"/>
      <c r="M37" s="709"/>
      <c r="N37" s="709"/>
      <c r="O37" s="711"/>
      <c r="P37" s="712"/>
      <c r="Q37" s="62"/>
      <c r="R37" s="339"/>
      <c r="S37" s="339"/>
      <c r="T37" s="339"/>
      <c r="U37" s="339"/>
      <c r="V37" s="339"/>
      <c r="W37" s="339"/>
    </row>
    <row r="38" spans="2:26" s="33" customFormat="1" ht="13.15">
      <c r="B38" s="208"/>
      <c r="C38" s="43" t="s">
        <v>76</v>
      </c>
      <c r="D38" s="708"/>
      <c r="E38" s="709"/>
      <c r="F38" s="710"/>
      <c r="G38" s="708"/>
      <c r="H38" s="709"/>
      <c r="I38" s="709"/>
      <c r="J38" s="710"/>
      <c r="K38" s="708"/>
      <c r="L38" s="709"/>
      <c r="M38" s="709"/>
      <c r="N38" s="709"/>
      <c r="O38" s="711"/>
      <c r="P38" s="712"/>
      <c r="Q38" s="62"/>
      <c r="R38" s="339"/>
      <c r="S38" s="339"/>
      <c r="T38" s="339"/>
      <c r="U38" s="339"/>
      <c r="V38" s="339"/>
      <c r="W38" s="339"/>
    </row>
    <row r="39" spans="2:26" s="33" customFormat="1">
      <c r="B39" s="208" t="s">
        <v>77</v>
      </c>
      <c r="C39" s="210" t="s">
        <v>227</v>
      </c>
      <c r="D39" s="708">
        <f>Uscite!E41</f>
        <v>1300</v>
      </c>
      <c r="E39" s="709">
        <f>'U 1.05.01'!E23</f>
        <v>-84.48</v>
      </c>
      <c r="F39" s="710">
        <f t="shared" ref="F39:F50" si="6">SUM(D39:E39)</f>
        <v>1215.52</v>
      </c>
      <c r="G39" s="708">
        <f>'U 1.05.01'!G13</f>
        <v>1215.52</v>
      </c>
      <c r="H39" s="709">
        <f>'U 1.05.01'!I23</f>
        <v>1215.52</v>
      </c>
      <c r="I39" s="709">
        <f t="shared" ref="I39:I42" si="7">G39-H39</f>
        <v>0</v>
      </c>
      <c r="J39" s="710">
        <f>+G39-F39</f>
        <v>0</v>
      </c>
      <c r="K39" s="708">
        <f>Uscite!D41</f>
        <v>914.24</v>
      </c>
      <c r="L39" s="709">
        <f>+'U 1.05.01'!L23</f>
        <v>0</v>
      </c>
      <c r="M39" s="709">
        <f>'U 1.05.01'!M23</f>
        <v>914.24</v>
      </c>
      <c r="N39" s="709">
        <f>K39+L39-M39</f>
        <v>0</v>
      </c>
      <c r="O39" s="711">
        <f>I39+N39</f>
        <v>0</v>
      </c>
      <c r="P39" s="712">
        <f>H39+M39</f>
        <v>2129.7600000000002</v>
      </c>
      <c r="Q39" s="62"/>
      <c r="R39" s="339"/>
      <c r="S39" s="339"/>
      <c r="T39" s="339"/>
      <c r="U39" s="339"/>
      <c r="V39" s="339"/>
      <c r="W39" s="339"/>
    </row>
    <row r="40" spans="2:26" s="33" customFormat="1">
      <c r="B40" s="208" t="s">
        <v>79</v>
      </c>
      <c r="C40" s="589" t="s">
        <v>80</v>
      </c>
      <c r="D40" s="736">
        <f>Uscite!E42</f>
        <v>1000</v>
      </c>
      <c r="E40" s="737">
        <f>'U 1.05.02'!E23</f>
        <v>-501.73</v>
      </c>
      <c r="F40" s="738">
        <f t="shared" si="6"/>
        <v>498.27</v>
      </c>
      <c r="G40" s="739">
        <f>'U 1.05.02'!G23</f>
        <v>498.27</v>
      </c>
      <c r="H40" s="737">
        <f>'U 1.05.02'!I23</f>
        <v>498.27</v>
      </c>
      <c r="I40" s="737">
        <f t="shared" si="7"/>
        <v>0</v>
      </c>
      <c r="J40" s="738">
        <f>+G40-F40</f>
        <v>0</v>
      </c>
      <c r="K40" s="736">
        <f>Uscite!D42</f>
        <v>0</v>
      </c>
      <c r="L40" s="737">
        <f>'U 1.05.02'!L23</f>
        <v>0</v>
      </c>
      <c r="M40" s="737">
        <f>'U 1.05.02'!M23</f>
        <v>0</v>
      </c>
      <c r="N40" s="737">
        <f>K40+L40-M40</f>
        <v>0</v>
      </c>
      <c r="O40" s="711">
        <f t="shared" ref="O40:O48" si="8">I40+N40</f>
        <v>0</v>
      </c>
      <c r="P40" s="712">
        <f>H40+M40</f>
        <v>498.27</v>
      </c>
      <c r="Q40" s="62"/>
      <c r="R40" s="342"/>
      <c r="S40" s="339"/>
      <c r="T40" s="339"/>
      <c r="U40" s="339"/>
      <c r="V40" s="339"/>
      <c r="W40" s="339"/>
      <c r="X40" s="57"/>
      <c r="Y40" s="57"/>
      <c r="Z40" s="57"/>
    </row>
    <row r="41" spans="2:26" s="33" customFormat="1">
      <c r="B41" s="208" t="s">
        <v>81</v>
      </c>
      <c r="C41" s="589" t="s">
        <v>206</v>
      </c>
      <c r="D41" s="736">
        <f>Uscite!E43</f>
        <v>0</v>
      </c>
      <c r="E41" s="737">
        <f>+'U 1.05.03'!E25</f>
        <v>812.72</v>
      </c>
      <c r="F41" s="738">
        <f>SUM(D41:E41)</f>
        <v>812.72</v>
      </c>
      <c r="G41" s="739">
        <f>'U 1.05.03'!G25</f>
        <v>812.72</v>
      </c>
      <c r="H41" s="737">
        <f>+'U 1.05.03'!I25</f>
        <v>812.72</v>
      </c>
      <c r="I41" s="737">
        <f t="shared" si="7"/>
        <v>0</v>
      </c>
      <c r="J41" s="738">
        <f>+G41-F41</f>
        <v>0</v>
      </c>
      <c r="K41" s="736">
        <f>Uscite!D43</f>
        <v>0</v>
      </c>
      <c r="L41" s="737">
        <f>'U 1.05.03'!L25</f>
        <v>0</v>
      </c>
      <c r="M41" s="737">
        <f>'U 1.05.03'!M25</f>
        <v>0</v>
      </c>
      <c r="N41" s="737">
        <f>K41+L41-M41</f>
        <v>0</v>
      </c>
      <c r="O41" s="711">
        <f>I41+N41</f>
        <v>0</v>
      </c>
      <c r="P41" s="712">
        <f>H41+M41</f>
        <v>812.72</v>
      </c>
      <c r="Q41" s="62"/>
      <c r="R41" s="339"/>
      <c r="S41" s="339"/>
      <c r="T41" s="339"/>
      <c r="U41" s="339"/>
      <c r="V41" s="339"/>
      <c r="W41" s="339"/>
      <c r="X41" s="57"/>
      <c r="Y41" s="57"/>
      <c r="Z41" s="57"/>
    </row>
    <row r="42" spans="2:26" s="33" customFormat="1">
      <c r="B42" s="208" t="s">
        <v>83</v>
      </c>
      <c r="C42" s="210" t="s">
        <v>84</v>
      </c>
      <c r="D42" s="708">
        <f>Uscite!E44</f>
        <v>1000</v>
      </c>
      <c r="E42" s="709">
        <f>'U 1.05.04'!E23</f>
        <v>-1000</v>
      </c>
      <c r="F42" s="710">
        <f t="shared" si="6"/>
        <v>0</v>
      </c>
      <c r="G42" s="708">
        <f>'U 1.05.04'!G23</f>
        <v>0</v>
      </c>
      <c r="H42" s="709">
        <f>'U 1.05.04'!I23</f>
        <v>0</v>
      </c>
      <c r="I42" s="709">
        <f t="shared" si="7"/>
        <v>0</v>
      </c>
      <c r="J42" s="710">
        <f>+G42-F42</f>
        <v>0</v>
      </c>
      <c r="K42" s="708">
        <f>Uscite!D44</f>
        <v>0</v>
      </c>
      <c r="L42" s="709">
        <f>'U 1.05.04'!L23</f>
        <v>0</v>
      </c>
      <c r="M42" s="709">
        <f>+'U 1.05.04'!M23</f>
        <v>0</v>
      </c>
      <c r="N42" s="709">
        <f>K42+L42-M42</f>
        <v>0</v>
      </c>
      <c r="O42" s="711">
        <f>I42+N42</f>
        <v>0</v>
      </c>
      <c r="P42" s="712">
        <f>H42+M42</f>
        <v>0</v>
      </c>
      <c r="Q42" s="561"/>
      <c r="R42" s="339"/>
      <c r="S42" s="339"/>
      <c r="T42" s="339"/>
      <c r="U42" s="339"/>
      <c r="V42" s="339"/>
      <c r="W42" s="339"/>
      <c r="X42" s="57"/>
      <c r="Y42" s="57"/>
      <c r="Z42" s="57"/>
    </row>
    <row r="43" spans="2:26" s="33" customFormat="1">
      <c r="B43" s="208"/>
      <c r="C43" s="209"/>
      <c r="D43" s="708"/>
      <c r="E43" s="709"/>
      <c r="F43" s="710"/>
      <c r="G43" s="708"/>
      <c r="H43" s="709"/>
      <c r="I43" s="709"/>
      <c r="J43" s="710"/>
      <c r="K43" s="708"/>
      <c r="L43" s="709"/>
      <c r="M43" s="709"/>
      <c r="N43" s="709"/>
      <c r="O43" s="711"/>
      <c r="P43" s="712"/>
      <c r="Q43" s="62"/>
      <c r="R43" s="339"/>
      <c r="S43" s="339"/>
      <c r="T43" s="339"/>
      <c r="U43" s="339"/>
      <c r="V43" s="339"/>
      <c r="W43" s="339"/>
      <c r="X43" s="57"/>
      <c r="Y43" s="57"/>
      <c r="Z43" s="57"/>
    </row>
    <row r="44" spans="2:26" s="33" customFormat="1" ht="13.15">
      <c r="B44" s="208"/>
      <c r="C44" s="43" t="s">
        <v>85</v>
      </c>
      <c r="D44" s="708"/>
      <c r="E44" s="709"/>
      <c r="F44" s="710"/>
      <c r="G44" s="708"/>
      <c r="H44" s="709"/>
      <c r="I44" s="709"/>
      <c r="J44" s="710"/>
      <c r="K44" s="708"/>
      <c r="L44" s="709"/>
      <c r="M44" s="709"/>
      <c r="N44" s="709"/>
      <c r="O44" s="711"/>
      <c r="P44" s="712"/>
      <c r="Q44" s="62"/>
      <c r="R44" s="339"/>
      <c r="S44" s="339"/>
      <c r="T44" s="339"/>
      <c r="U44" s="339"/>
      <c r="V44" s="339"/>
      <c r="W44" s="339"/>
      <c r="X44" s="57"/>
      <c r="Y44" s="57"/>
      <c r="Z44" s="57"/>
    </row>
    <row r="45" spans="2:26" s="33" customFormat="1">
      <c r="B45" s="208" t="s">
        <v>86</v>
      </c>
      <c r="C45" s="209" t="s">
        <v>87</v>
      </c>
      <c r="D45" s="708">
        <f>Uscite!E47</f>
        <v>0</v>
      </c>
      <c r="E45" s="709">
        <f>'U 1.06.01'!E23</f>
        <v>0</v>
      </c>
      <c r="F45" s="710">
        <f t="shared" si="6"/>
        <v>0</v>
      </c>
      <c r="G45" s="708">
        <f>'U 1.06.01'!G23</f>
        <v>0</v>
      </c>
      <c r="H45" s="709">
        <f>'U 1.06.01'!I23</f>
        <v>0</v>
      </c>
      <c r="I45" s="709">
        <f t="shared" ref="I45:I51" si="9">G45-H45</f>
        <v>0</v>
      </c>
      <c r="J45" s="710">
        <f t="shared" ref="J45:J51" si="10">+G45-F45</f>
        <v>0</v>
      </c>
      <c r="K45" s="708">
        <f>+Uscite!D47</f>
        <v>0</v>
      </c>
      <c r="L45" s="709">
        <f>'U 1.06.01'!L23</f>
        <v>0</v>
      </c>
      <c r="M45" s="709">
        <f>'U 1.06.01'!M23</f>
        <v>0</v>
      </c>
      <c r="N45" s="709">
        <f>'U 1.06.01'!N23</f>
        <v>0</v>
      </c>
      <c r="O45" s="711">
        <f t="shared" si="8"/>
        <v>0</v>
      </c>
      <c r="P45" s="712">
        <f t="shared" ref="P45:P50" si="11">H45+M45</f>
        <v>0</v>
      </c>
      <c r="Q45" s="62"/>
      <c r="R45" s="339"/>
      <c r="S45" s="339"/>
      <c r="T45" s="339"/>
      <c r="U45" s="339"/>
      <c r="V45" s="339"/>
      <c r="W45" s="339"/>
      <c r="X45" s="57"/>
      <c r="Y45" s="57"/>
      <c r="Z45" s="57"/>
    </row>
    <row r="46" spans="2:26" s="33" customFormat="1">
      <c r="B46" s="208" t="s">
        <v>88</v>
      </c>
      <c r="C46" s="209" t="s">
        <v>89</v>
      </c>
      <c r="D46" s="708">
        <f>Uscite!E48</f>
        <v>210</v>
      </c>
      <c r="E46" s="709">
        <f>'U 1.06.02'!E23</f>
        <v>12.68</v>
      </c>
      <c r="F46" s="710">
        <f t="shared" si="6"/>
        <v>222.68</v>
      </c>
      <c r="G46" s="708">
        <f>'U 1.06.02'!G23</f>
        <v>222.68</v>
      </c>
      <c r="H46" s="709">
        <f>'U 1.06.02'!I23</f>
        <v>222.68</v>
      </c>
      <c r="I46" s="709">
        <f t="shared" si="9"/>
        <v>0</v>
      </c>
      <c r="J46" s="710">
        <f t="shared" si="10"/>
        <v>0</v>
      </c>
      <c r="K46" s="708">
        <f>+Uscite!D48</f>
        <v>0</v>
      </c>
      <c r="L46" s="709">
        <v>0</v>
      </c>
      <c r="M46" s="709">
        <v>0</v>
      </c>
      <c r="N46" s="709">
        <f t="shared" ref="N46:N51" si="12">K46+L46-M46</f>
        <v>0</v>
      </c>
      <c r="O46" s="711">
        <f t="shared" si="8"/>
        <v>0</v>
      </c>
      <c r="P46" s="712">
        <f t="shared" si="11"/>
        <v>222.68</v>
      </c>
      <c r="Q46" s="62"/>
      <c r="R46" s="339"/>
      <c r="S46" s="339"/>
      <c r="T46" s="339"/>
      <c r="U46" s="339"/>
      <c r="V46" s="339"/>
      <c r="W46" s="339"/>
      <c r="X46" s="57"/>
      <c r="Y46" s="57"/>
      <c r="Z46" s="57"/>
    </row>
    <row r="47" spans="2:26" s="591" customFormat="1">
      <c r="B47" s="588" t="s">
        <v>90</v>
      </c>
      <c r="C47" s="649" t="s">
        <v>91</v>
      </c>
      <c r="D47" s="736">
        <f>Uscite!E49</f>
        <v>130</v>
      </c>
      <c r="E47" s="737">
        <f>'U 1.06.03'!E23</f>
        <v>-26.669999999999998</v>
      </c>
      <c r="F47" s="738">
        <f t="shared" si="6"/>
        <v>103.33</v>
      </c>
      <c r="G47" s="736">
        <f>'U 1.06.03'!G23</f>
        <v>103.33</v>
      </c>
      <c r="H47" s="737">
        <f>'U 1.06.03'!I23</f>
        <v>84.57</v>
      </c>
      <c r="I47" s="737">
        <f t="shared" si="9"/>
        <v>18.760000000000005</v>
      </c>
      <c r="J47" s="738">
        <f t="shared" si="10"/>
        <v>0</v>
      </c>
      <c r="K47" s="736">
        <f>+Uscite!D49</f>
        <v>56.28</v>
      </c>
      <c r="L47" s="737">
        <f>+'U 1.06.03'!L23</f>
        <v>0</v>
      </c>
      <c r="M47" s="737">
        <f>+'U 1.06.03'!M23</f>
        <v>40.200000000000003</v>
      </c>
      <c r="N47" s="737">
        <f t="shared" si="12"/>
        <v>16.079999999999998</v>
      </c>
      <c r="O47" s="711">
        <f t="shared" si="8"/>
        <v>34.840000000000003</v>
      </c>
      <c r="P47" s="713">
        <f t="shared" si="11"/>
        <v>124.77</v>
      </c>
      <c r="Q47" s="590"/>
      <c r="R47" s="340"/>
      <c r="S47" s="340"/>
      <c r="T47" s="725">
        <v>2.2000000000000002</v>
      </c>
      <c r="U47" s="343"/>
      <c r="V47" s="340"/>
      <c r="W47" s="340"/>
      <c r="X47" s="650"/>
      <c r="Y47" s="650"/>
      <c r="Z47" s="650"/>
    </row>
    <row r="48" spans="2:26" s="33" customFormat="1">
      <c r="B48" s="208" t="s">
        <v>92</v>
      </c>
      <c r="C48" s="209" t="s">
        <v>93</v>
      </c>
      <c r="D48" s="708">
        <f>Uscite!E50</f>
        <v>35</v>
      </c>
      <c r="E48" s="709">
        <f>'U 1.06.04'!E23</f>
        <v>454.42</v>
      </c>
      <c r="F48" s="710">
        <f t="shared" si="6"/>
        <v>489.42</v>
      </c>
      <c r="G48" s="708">
        <f>'U 1.06.04'!G23</f>
        <v>489.42</v>
      </c>
      <c r="H48" s="709">
        <f>'U 1.06.04'!I23</f>
        <v>489.42</v>
      </c>
      <c r="I48" s="709">
        <f t="shared" si="9"/>
        <v>0</v>
      </c>
      <c r="J48" s="710">
        <f t="shared" si="10"/>
        <v>0</v>
      </c>
      <c r="K48" s="708">
        <f>+Uscite!D50</f>
        <v>0</v>
      </c>
      <c r="L48" s="709">
        <v>0</v>
      </c>
      <c r="M48" s="709">
        <v>0</v>
      </c>
      <c r="N48" s="709">
        <f t="shared" si="12"/>
        <v>0</v>
      </c>
      <c r="O48" s="711">
        <f t="shared" si="8"/>
        <v>0</v>
      </c>
      <c r="P48" s="712">
        <f t="shared" si="11"/>
        <v>489.42</v>
      </c>
      <c r="Q48" s="62"/>
      <c r="R48" s="340"/>
      <c r="S48" s="340"/>
      <c r="T48" s="726">
        <v>0.48</v>
      </c>
      <c r="U48" s="341"/>
      <c r="V48" s="339"/>
      <c r="W48" s="339"/>
      <c r="X48" s="57"/>
      <c r="Y48" s="57"/>
      <c r="Z48" s="57"/>
    </row>
    <row r="49" spans="2:26" s="33" customFormat="1">
      <c r="B49" s="208" t="s">
        <v>94</v>
      </c>
      <c r="C49" s="209" t="s">
        <v>207</v>
      </c>
      <c r="D49" s="708">
        <f>Uscite!E51</f>
        <v>0</v>
      </c>
      <c r="E49" s="709">
        <f>'U 1.06.05'!E23</f>
        <v>0</v>
      </c>
      <c r="F49" s="710">
        <f t="shared" si="6"/>
        <v>0</v>
      </c>
      <c r="G49" s="708">
        <f>'U 1.06.05'!G24</f>
        <v>0</v>
      </c>
      <c r="H49" s="709">
        <f>'U 1.06.05'!I23</f>
        <v>0</v>
      </c>
      <c r="I49" s="709">
        <f t="shared" si="9"/>
        <v>0</v>
      </c>
      <c r="J49" s="710">
        <f t="shared" si="10"/>
        <v>0</v>
      </c>
      <c r="K49" s="708">
        <f>+Uscite!D51</f>
        <v>0</v>
      </c>
      <c r="L49" s="709">
        <f>+'U 1.06.05'!L23</f>
        <v>0</v>
      </c>
      <c r="M49" s="709">
        <f>+'U 1.06.05'!M23</f>
        <v>0</v>
      </c>
      <c r="N49" s="709">
        <f t="shared" si="12"/>
        <v>0</v>
      </c>
      <c r="O49" s="711">
        <f>I49+N49</f>
        <v>0</v>
      </c>
      <c r="P49" s="712">
        <f t="shared" si="11"/>
        <v>0</v>
      </c>
      <c r="Q49" s="62"/>
      <c r="R49" s="339"/>
      <c r="S49" s="340"/>
      <c r="T49" s="726">
        <f>+T47+T48</f>
        <v>2.68</v>
      </c>
      <c r="U49" s="341" t="s">
        <v>228</v>
      </c>
      <c r="V49" s="339"/>
      <c r="W49" s="339"/>
      <c r="X49" s="57"/>
      <c r="Y49" s="57"/>
      <c r="Z49" s="57"/>
    </row>
    <row r="50" spans="2:26" s="33" customFormat="1">
      <c r="B50" s="210" t="s">
        <v>209</v>
      </c>
      <c r="C50" s="210" t="s">
        <v>210</v>
      </c>
      <c r="D50" s="708">
        <f>+Uscite!E52</f>
        <v>100</v>
      </c>
      <c r="E50" s="709">
        <f>+'U 1.06.06'!D10</f>
        <v>7.0000000000000007E-2</v>
      </c>
      <c r="F50" s="710">
        <f t="shared" si="6"/>
        <v>100.07</v>
      </c>
      <c r="G50" s="708">
        <f>+'U 1.06.06'!E20</f>
        <v>100.07</v>
      </c>
      <c r="H50" s="709">
        <f>+'U 1.06.06'!H20</f>
        <v>100.07</v>
      </c>
      <c r="I50" s="709">
        <f t="shared" si="9"/>
        <v>0</v>
      </c>
      <c r="J50" s="710">
        <f t="shared" si="10"/>
        <v>0</v>
      </c>
      <c r="K50" s="708">
        <f>+Uscite!D52</f>
        <v>0</v>
      </c>
      <c r="L50" s="709">
        <f>+'U 1.06.05'!L24</f>
        <v>0</v>
      </c>
      <c r="M50" s="709">
        <f>+'U 1.06.05'!M24</f>
        <v>0</v>
      </c>
      <c r="N50" s="709">
        <f t="shared" si="12"/>
        <v>0</v>
      </c>
      <c r="O50" s="711">
        <f>I50+N50</f>
        <v>0</v>
      </c>
      <c r="P50" s="712">
        <f t="shared" si="11"/>
        <v>100.07</v>
      </c>
      <c r="Q50" s="62"/>
      <c r="R50" s="339"/>
      <c r="S50" s="340"/>
      <c r="T50" s="727">
        <v>21</v>
      </c>
      <c r="U50" s="341" t="s">
        <v>229</v>
      </c>
      <c r="V50" s="339"/>
      <c r="W50" s="339"/>
      <c r="X50" s="57"/>
      <c r="Y50" s="57"/>
      <c r="Z50" s="57"/>
    </row>
    <row r="51" spans="2:26" s="33" customFormat="1" ht="13.15" thickBot="1">
      <c r="B51" s="210" t="s">
        <v>216</v>
      </c>
      <c r="C51" s="210" t="s">
        <v>217</v>
      </c>
      <c r="D51" s="758">
        <f>+Uscite!E53</f>
        <v>350</v>
      </c>
      <c r="E51" s="709">
        <f>+'U 1.06.07'!D20</f>
        <v>-139.67999999999998</v>
      </c>
      <c r="F51" s="710">
        <f t="shared" ref="F51" si="13">SUM(D51:E51)</f>
        <v>210.32000000000002</v>
      </c>
      <c r="G51" s="708">
        <f>+'U 1.06.07'!F20</f>
        <v>210.32000000000002</v>
      </c>
      <c r="H51" s="709">
        <f>+'U 1.06.07'!H20</f>
        <v>190.29999999999998</v>
      </c>
      <c r="I51" s="709">
        <f t="shared" si="9"/>
        <v>20.020000000000039</v>
      </c>
      <c r="J51" s="710">
        <f t="shared" si="10"/>
        <v>0</v>
      </c>
      <c r="K51" s="708">
        <f>+Uscite!D53</f>
        <v>142.78</v>
      </c>
      <c r="L51" s="709">
        <f>+'U 1.06.07'!K20</f>
        <v>0</v>
      </c>
      <c r="M51" s="709">
        <f>+'U 1.06.07'!L20</f>
        <v>142.78</v>
      </c>
      <c r="N51" s="709">
        <f t="shared" si="12"/>
        <v>0</v>
      </c>
      <c r="O51" s="711">
        <f>I51+N51</f>
        <v>20.020000000000039</v>
      </c>
      <c r="P51" s="712">
        <f t="shared" ref="P51" si="14">H51+M51</f>
        <v>333.08</v>
      </c>
      <c r="Q51" s="62"/>
      <c r="R51" s="339"/>
      <c r="S51" s="339"/>
      <c r="T51" s="733">
        <f>+T50*T49</f>
        <v>56.28</v>
      </c>
      <c r="U51" s="341"/>
      <c r="V51" s="339"/>
      <c r="W51" s="339"/>
      <c r="X51" s="57"/>
      <c r="Y51" s="57"/>
      <c r="Z51" s="57"/>
    </row>
    <row r="52" spans="2:26" s="33" customFormat="1" ht="13.15" thickTop="1">
      <c r="B52" s="208"/>
      <c r="C52" s="209"/>
      <c r="D52" s="708"/>
      <c r="E52" s="709"/>
      <c r="F52" s="710"/>
      <c r="G52" s="708"/>
      <c r="H52" s="709"/>
      <c r="I52" s="709"/>
      <c r="J52" s="710"/>
      <c r="K52" s="708"/>
      <c r="L52" s="709"/>
      <c r="M52" s="709"/>
      <c r="N52" s="709"/>
      <c r="O52" s="711"/>
      <c r="P52" s="714"/>
      <c r="Q52" s="62"/>
      <c r="R52" s="339"/>
      <c r="S52" s="339"/>
      <c r="T52" s="339"/>
      <c r="U52" s="339"/>
      <c r="V52" s="339"/>
      <c r="W52" s="339"/>
      <c r="X52" s="57"/>
      <c r="Y52" s="57"/>
      <c r="Z52" s="57"/>
    </row>
    <row r="53" spans="2:26" s="24" customFormat="1" ht="13.15">
      <c r="B53" s="65"/>
      <c r="C53" s="66" t="s">
        <v>20</v>
      </c>
      <c r="D53" s="715">
        <f t="shared" ref="D53:P53" si="15">SUM(D14:D52)</f>
        <v>9796.48</v>
      </c>
      <c r="E53" s="716">
        <f t="shared" si="15"/>
        <v>-681.06</v>
      </c>
      <c r="F53" s="717">
        <f t="shared" si="15"/>
        <v>9115.42</v>
      </c>
      <c r="G53" s="715">
        <f t="shared" si="15"/>
        <v>9115.42</v>
      </c>
      <c r="H53" s="716">
        <f t="shared" si="15"/>
        <v>7574.6400000000012</v>
      </c>
      <c r="I53" s="716">
        <f t="shared" si="15"/>
        <v>1540.78</v>
      </c>
      <c r="J53" s="717">
        <f t="shared" si="15"/>
        <v>0</v>
      </c>
      <c r="K53" s="715">
        <f t="shared" si="15"/>
        <v>3565.3</v>
      </c>
      <c r="L53" s="716">
        <f t="shared" si="15"/>
        <v>-200</v>
      </c>
      <c r="M53" s="716">
        <f t="shared" si="15"/>
        <v>3349.22</v>
      </c>
      <c r="N53" s="716">
        <f t="shared" si="15"/>
        <v>16.079999999999998</v>
      </c>
      <c r="O53" s="718">
        <f t="shared" si="15"/>
        <v>1556.86</v>
      </c>
      <c r="P53" s="719">
        <f t="shared" si="15"/>
        <v>10923.86</v>
      </c>
      <c r="Q53" s="70">
        <v>-9556.9600000000009</v>
      </c>
      <c r="R53" s="700">
        <f>+P53+Q53</f>
        <v>1366.8999999999996</v>
      </c>
      <c r="S53" s="343"/>
      <c r="V53" s="343"/>
      <c r="W53" s="343"/>
    </row>
    <row r="54" spans="2:26">
      <c r="B54" s="208"/>
      <c r="C54" s="209"/>
      <c r="D54" s="399"/>
      <c r="E54" s="400"/>
      <c r="F54" s="383"/>
      <c r="G54" s="399"/>
      <c r="H54" s="400"/>
      <c r="I54" s="400"/>
      <c r="J54" s="383"/>
      <c r="K54" s="399"/>
      <c r="L54" s="400"/>
      <c r="M54" s="400"/>
      <c r="N54" s="400"/>
      <c r="O54" s="675"/>
      <c r="P54" s="645"/>
      <c r="Q54" s="390"/>
      <c r="R54" s="341"/>
      <c r="S54" s="341"/>
      <c r="V54" s="341"/>
      <c r="W54" s="341"/>
      <c r="X54" s="337"/>
      <c r="Y54" s="337"/>
      <c r="Z54" s="337"/>
    </row>
    <row r="55" spans="2:26" ht="13.15">
      <c r="B55" s="208"/>
      <c r="C55" s="43" t="s">
        <v>96</v>
      </c>
      <c r="D55" s="399"/>
      <c r="E55" s="400"/>
      <c r="F55" s="383"/>
      <c r="G55" s="399"/>
      <c r="H55" s="400"/>
      <c r="I55" s="400"/>
      <c r="J55" s="383"/>
      <c r="K55" s="399"/>
      <c r="L55" s="400"/>
      <c r="M55" s="400"/>
      <c r="N55" s="400"/>
      <c r="O55" s="675"/>
      <c r="P55" s="645"/>
      <c r="Q55" s="390"/>
      <c r="R55" s="341"/>
      <c r="S55" s="341"/>
      <c r="V55" s="341"/>
      <c r="W55" s="341"/>
      <c r="X55" s="337"/>
      <c r="Y55" s="337"/>
      <c r="Z55" s="337"/>
    </row>
    <row r="56" spans="2:26">
      <c r="B56" s="208"/>
      <c r="C56" s="209"/>
      <c r="D56" s="399"/>
      <c r="E56" s="400"/>
      <c r="F56" s="383"/>
      <c r="G56" s="399"/>
      <c r="H56" s="400"/>
      <c r="I56" s="400"/>
      <c r="J56" s="383"/>
      <c r="K56" s="399"/>
      <c r="L56" s="400"/>
      <c r="M56" s="400"/>
      <c r="N56" s="400"/>
      <c r="O56" s="675"/>
      <c r="P56" s="645"/>
      <c r="Q56" s="390"/>
      <c r="R56" s="341"/>
      <c r="S56" s="725">
        <v>2.2000000000000002</v>
      </c>
      <c r="T56" s="343"/>
      <c r="U56" s="340"/>
      <c r="V56" s="725">
        <v>2.2000000000000002</v>
      </c>
      <c r="W56" s="343"/>
      <c r="X56" s="340"/>
    </row>
    <row r="57" spans="2:26" ht="13.15">
      <c r="B57" s="208"/>
      <c r="C57" s="43" t="s">
        <v>97</v>
      </c>
      <c r="D57" s="399"/>
      <c r="E57" s="400"/>
      <c r="F57" s="383"/>
      <c r="G57" s="399"/>
      <c r="H57" s="400"/>
      <c r="I57" s="400"/>
      <c r="J57" s="383"/>
      <c r="K57" s="399"/>
      <c r="L57" s="400"/>
      <c r="M57" s="400"/>
      <c r="N57" s="400"/>
      <c r="O57" s="675"/>
      <c r="P57" s="645"/>
      <c r="Q57" s="390"/>
      <c r="R57" s="341"/>
      <c r="S57" s="726">
        <v>0.48</v>
      </c>
      <c r="T57" s="341"/>
      <c r="U57" s="339"/>
      <c r="V57" s="726">
        <v>0.48</v>
      </c>
      <c r="W57" s="341"/>
      <c r="X57" s="339"/>
    </row>
    <row r="58" spans="2:26">
      <c r="B58" s="208" t="s">
        <v>98</v>
      </c>
      <c r="C58" s="210" t="s">
        <v>218</v>
      </c>
      <c r="D58" s="399">
        <f>Uscite!E60</f>
        <v>0</v>
      </c>
      <c r="E58" s="400">
        <f>'U 2.01.01'!E23</f>
        <v>0</v>
      </c>
      <c r="F58" s="383">
        <f>SUM(D58:E58)</f>
        <v>0</v>
      </c>
      <c r="G58" s="399">
        <f>'U 2.01.01'!G23</f>
        <v>0</v>
      </c>
      <c r="H58" s="400">
        <f>'U 2.01.01'!I23</f>
        <v>0</v>
      </c>
      <c r="I58" s="400">
        <f>G58-H58</f>
        <v>0</v>
      </c>
      <c r="J58" s="383">
        <f>+G58-F58</f>
        <v>0</v>
      </c>
      <c r="K58" s="399">
        <v>0</v>
      </c>
      <c r="L58" s="400">
        <v>0</v>
      </c>
      <c r="M58" s="400">
        <v>0</v>
      </c>
      <c r="N58" s="400">
        <f>K58+L58-M58</f>
        <v>0</v>
      </c>
      <c r="O58" s="675">
        <f>I58+N58</f>
        <v>0</v>
      </c>
      <c r="P58" s="645">
        <f>H58+M58</f>
        <v>0</v>
      </c>
      <c r="Q58" s="338"/>
      <c r="R58" s="341"/>
      <c r="S58" s="726">
        <f>+S56+S57</f>
        <v>2.68</v>
      </c>
      <c r="T58" s="341" t="s">
        <v>228</v>
      </c>
      <c r="U58" s="339"/>
      <c r="V58" s="726">
        <f>+V56+V57</f>
        <v>2.68</v>
      </c>
      <c r="W58" s="341" t="s">
        <v>228</v>
      </c>
      <c r="X58" s="339"/>
    </row>
    <row r="59" spans="2:26" ht="13.15" thickBot="1">
      <c r="B59" s="208"/>
      <c r="C59" s="209"/>
      <c r="D59" s="399"/>
      <c r="E59" s="400"/>
      <c r="F59" s="383"/>
      <c r="G59" s="399"/>
      <c r="H59" s="400"/>
      <c r="I59" s="400"/>
      <c r="J59" s="383"/>
      <c r="K59" s="399"/>
      <c r="L59" s="400"/>
      <c r="M59" s="400"/>
      <c r="N59" s="400"/>
      <c r="O59" s="675"/>
      <c r="P59" s="645"/>
      <c r="Q59" s="390"/>
      <c r="R59" s="341"/>
      <c r="S59" s="341">
        <v>6</v>
      </c>
      <c r="T59" s="726" t="s">
        <v>406</v>
      </c>
      <c r="U59" s="341"/>
      <c r="V59" s="341">
        <v>7</v>
      </c>
      <c r="W59" s="341" t="s">
        <v>409</v>
      </c>
    </row>
    <row r="60" spans="2:26" s="24" customFormat="1" ht="13.5" thickBot="1">
      <c r="B60" s="65"/>
      <c r="C60" s="66" t="s">
        <v>25</v>
      </c>
      <c r="D60" s="67">
        <f t="shared" ref="D60:P60" si="16">SUM(D56:D59)</f>
        <v>0</v>
      </c>
      <c r="E60" s="68">
        <f t="shared" si="16"/>
        <v>0</v>
      </c>
      <c r="F60" s="69">
        <f t="shared" si="16"/>
        <v>0</v>
      </c>
      <c r="G60" s="67">
        <f t="shared" si="16"/>
        <v>0</v>
      </c>
      <c r="H60" s="68">
        <f t="shared" si="16"/>
        <v>0</v>
      </c>
      <c r="I60" s="68">
        <f t="shared" si="16"/>
        <v>0</v>
      </c>
      <c r="J60" s="69">
        <f t="shared" si="16"/>
        <v>0</v>
      </c>
      <c r="K60" s="67">
        <f t="shared" si="16"/>
        <v>0</v>
      </c>
      <c r="L60" s="68">
        <f t="shared" si="16"/>
        <v>0</v>
      </c>
      <c r="M60" s="68">
        <f t="shared" si="16"/>
        <v>0</v>
      </c>
      <c r="N60" s="68">
        <f t="shared" si="16"/>
        <v>0</v>
      </c>
      <c r="O60" s="676">
        <f>SUM(O56:O59)</f>
        <v>0</v>
      </c>
      <c r="P60" s="646">
        <f t="shared" si="16"/>
        <v>0</v>
      </c>
      <c r="Q60" s="70"/>
      <c r="R60" s="343"/>
      <c r="S60" s="788">
        <v>16.080000000000002</v>
      </c>
      <c r="T60" s="788"/>
      <c r="U60" s="788"/>
      <c r="V60" s="788">
        <v>18.760000000000002</v>
      </c>
      <c r="W60" s="725"/>
      <c r="X60" s="789">
        <v>34.840000000000003</v>
      </c>
    </row>
    <row r="61" spans="2:26" ht="13.15" thickTop="1">
      <c r="B61" s="208"/>
      <c r="C61" s="209"/>
      <c r="D61" s="399"/>
      <c r="E61" s="400"/>
      <c r="F61" s="383"/>
      <c r="G61" s="399"/>
      <c r="H61" s="400"/>
      <c r="I61" s="400"/>
      <c r="J61" s="383"/>
      <c r="K61" s="399"/>
      <c r="L61" s="400"/>
      <c r="M61" s="400"/>
      <c r="N61" s="400"/>
      <c r="O61" s="675"/>
      <c r="P61" s="645"/>
      <c r="Q61" s="390"/>
      <c r="R61" s="341"/>
      <c r="S61" s="341"/>
      <c r="T61" s="726"/>
      <c r="U61" s="341"/>
      <c r="V61" s="341"/>
      <c r="W61" s="341"/>
    </row>
    <row r="62" spans="2:26" ht="13.15">
      <c r="B62" s="208"/>
      <c r="C62" s="43" t="s">
        <v>26</v>
      </c>
      <c r="D62" s="399"/>
      <c r="E62" s="400"/>
      <c r="F62" s="383"/>
      <c r="G62" s="399"/>
      <c r="H62" s="400"/>
      <c r="I62" s="400"/>
      <c r="J62" s="383"/>
      <c r="K62" s="399"/>
      <c r="L62" s="400"/>
      <c r="M62" s="400"/>
      <c r="N62" s="400"/>
      <c r="O62" s="675"/>
      <c r="P62" s="645"/>
      <c r="Q62" s="390"/>
      <c r="R62" s="341"/>
      <c r="S62" s="341"/>
      <c r="T62" s="341"/>
      <c r="U62" s="341"/>
      <c r="V62" s="341"/>
      <c r="W62" s="341"/>
    </row>
    <row r="63" spans="2:26">
      <c r="B63" s="208"/>
      <c r="C63" s="209"/>
      <c r="D63" s="399"/>
      <c r="E63" s="400"/>
      <c r="F63" s="383"/>
      <c r="G63" s="399"/>
      <c r="H63" s="400"/>
      <c r="I63" s="400"/>
      <c r="J63" s="383"/>
      <c r="K63" s="399"/>
      <c r="L63" s="400"/>
      <c r="M63" s="400"/>
      <c r="N63" s="400"/>
      <c r="O63" s="675"/>
      <c r="P63" s="645"/>
      <c r="Q63" s="390"/>
      <c r="R63" s="341"/>
      <c r="S63" s="341"/>
      <c r="T63" s="341"/>
      <c r="U63" s="341"/>
      <c r="V63" s="341"/>
      <c r="W63" s="341"/>
    </row>
    <row r="64" spans="2:26" ht="13.15">
      <c r="B64" s="208"/>
      <c r="C64" s="43" t="s">
        <v>27</v>
      </c>
      <c r="D64" s="399"/>
      <c r="E64" s="400"/>
      <c r="F64" s="383"/>
      <c r="G64" s="399"/>
      <c r="H64" s="400"/>
      <c r="I64" s="400"/>
      <c r="J64" s="383"/>
      <c r="K64" s="399"/>
      <c r="L64" s="400"/>
      <c r="M64" s="400"/>
      <c r="N64" s="400"/>
      <c r="O64" s="675"/>
      <c r="P64" s="645"/>
      <c r="Q64" s="390"/>
      <c r="R64" s="341"/>
      <c r="S64" s="341"/>
      <c r="T64" s="341"/>
      <c r="U64" s="341"/>
      <c r="V64" s="341"/>
      <c r="W64" s="341"/>
    </row>
    <row r="65" spans="2:17">
      <c r="B65" s="208" t="s">
        <v>152</v>
      </c>
      <c r="C65" s="209" t="s">
        <v>29</v>
      </c>
      <c r="D65" s="399">
        <f>Uscite!D68</f>
        <v>0</v>
      </c>
      <c r="E65" s="400">
        <f>'P 2.01.02'!D23</f>
        <v>0</v>
      </c>
      <c r="F65" s="383">
        <f>SUM(D65:E65)</f>
        <v>0</v>
      </c>
      <c r="G65" s="399">
        <f>'P 2.01.02'!F23</f>
        <v>0</v>
      </c>
      <c r="H65" s="400">
        <f>'P 2.01.02'!H23</f>
        <v>0</v>
      </c>
      <c r="I65" s="400">
        <f>G65-H65</f>
        <v>0</v>
      </c>
      <c r="J65" s="383">
        <f>+G65-F65</f>
        <v>0</v>
      </c>
      <c r="K65" s="399">
        <v>0</v>
      </c>
      <c r="L65" s="400">
        <v>0</v>
      </c>
      <c r="M65" s="400">
        <v>0</v>
      </c>
      <c r="N65" s="400">
        <f>K65+L65-M65</f>
        <v>0</v>
      </c>
      <c r="O65" s="675">
        <f>I65+N65</f>
        <v>0</v>
      </c>
      <c r="P65" s="645">
        <f>H65+M65</f>
        <v>0</v>
      </c>
      <c r="Q65" s="390"/>
    </row>
    <row r="66" spans="2:17">
      <c r="B66" s="208"/>
      <c r="C66" s="209"/>
      <c r="D66" s="399"/>
      <c r="E66" s="400"/>
      <c r="F66" s="383"/>
      <c r="G66" s="399"/>
      <c r="H66" s="400"/>
      <c r="I66" s="400"/>
      <c r="J66" s="383"/>
      <c r="K66" s="399"/>
      <c r="L66" s="400"/>
      <c r="M66" s="400"/>
      <c r="N66" s="400"/>
      <c r="O66" s="675"/>
      <c r="P66" s="645"/>
      <c r="Q66" s="390"/>
    </row>
    <row r="67" spans="2:17" s="24" customFormat="1" ht="13.15">
      <c r="B67" s="65"/>
      <c r="C67" s="66" t="s">
        <v>30</v>
      </c>
      <c r="D67" s="67">
        <f>SUM(D63:D66)</f>
        <v>0</v>
      </c>
      <c r="E67" s="68">
        <f t="shared" ref="E67:O67" si="17">SUM(E63:E66)</f>
        <v>0</v>
      </c>
      <c r="F67" s="69">
        <f t="shared" si="17"/>
        <v>0</v>
      </c>
      <c r="G67" s="67">
        <f t="shared" si="17"/>
        <v>0</v>
      </c>
      <c r="H67" s="68">
        <f t="shared" si="17"/>
        <v>0</v>
      </c>
      <c r="I67" s="68">
        <f t="shared" si="17"/>
        <v>0</v>
      </c>
      <c r="J67" s="69">
        <f t="shared" si="17"/>
        <v>0</v>
      </c>
      <c r="K67" s="67">
        <f t="shared" si="17"/>
        <v>0</v>
      </c>
      <c r="L67" s="68">
        <f t="shared" si="17"/>
        <v>0</v>
      </c>
      <c r="M67" s="68">
        <f t="shared" si="17"/>
        <v>0</v>
      </c>
      <c r="N67" s="68">
        <f t="shared" si="17"/>
        <v>0</v>
      </c>
      <c r="O67" s="676">
        <f t="shared" si="17"/>
        <v>0</v>
      </c>
      <c r="P67" s="646">
        <f>SUM(P63:P66)</f>
        <v>0</v>
      </c>
      <c r="Q67" s="70"/>
    </row>
    <row r="68" spans="2:17" ht="13.5" customHeight="1">
      <c r="B68" s="208"/>
      <c r="C68" s="43"/>
      <c r="D68" s="71"/>
      <c r="E68" s="72"/>
      <c r="F68" s="73"/>
      <c r="G68" s="71"/>
      <c r="H68" s="72"/>
      <c r="I68" s="72"/>
      <c r="J68" s="73"/>
      <c r="K68" s="71"/>
      <c r="L68" s="72"/>
      <c r="M68" s="72"/>
      <c r="N68" s="72"/>
      <c r="O68" s="677"/>
      <c r="P68" s="647"/>
      <c r="Q68" s="390"/>
    </row>
    <row r="69" spans="2:17" s="24" customFormat="1" ht="13.5" thickBot="1">
      <c r="B69" s="74"/>
      <c r="C69" s="75" t="s">
        <v>153</v>
      </c>
      <c r="D69" s="71">
        <f t="shared" ref="D69:O69" si="18">SUM(D67,D60,D53)</f>
        <v>9796.48</v>
      </c>
      <c r="E69" s="72">
        <f t="shared" si="18"/>
        <v>-681.06</v>
      </c>
      <c r="F69" s="73">
        <f t="shared" si="18"/>
        <v>9115.42</v>
      </c>
      <c r="G69" s="71">
        <f t="shared" si="18"/>
        <v>9115.42</v>
      </c>
      <c r="H69" s="72">
        <f t="shared" si="18"/>
        <v>7574.6400000000012</v>
      </c>
      <c r="I69" s="72">
        <f t="shared" si="18"/>
        <v>1540.78</v>
      </c>
      <c r="J69" s="73">
        <f t="shared" si="18"/>
        <v>0</v>
      </c>
      <c r="K69" s="71">
        <f t="shared" si="18"/>
        <v>3565.3</v>
      </c>
      <c r="L69" s="72">
        <f t="shared" si="18"/>
        <v>-200</v>
      </c>
      <c r="M69" s="72">
        <f t="shared" si="18"/>
        <v>3349.22</v>
      </c>
      <c r="N69" s="72">
        <f t="shared" si="18"/>
        <v>16.079999999999998</v>
      </c>
      <c r="O69" s="677">
        <f t="shared" si="18"/>
        <v>1556.86</v>
      </c>
      <c r="P69" s="647">
        <f>SUM(P67,P60,P53)</f>
        <v>10923.86</v>
      </c>
      <c r="Q69" s="70"/>
    </row>
    <row r="70" spans="2:17" ht="13.9" thickTop="1" thickBot="1">
      <c r="B70" s="76"/>
      <c r="C70" s="77"/>
      <c r="D70" s="402"/>
      <c r="E70" s="403"/>
      <c r="F70" s="403"/>
      <c r="G70" s="403"/>
      <c r="H70" s="403"/>
      <c r="I70" s="403"/>
      <c r="J70" s="403"/>
      <c r="K70" s="403"/>
      <c r="L70" s="403"/>
      <c r="M70" s="403"/>
      <c r="N70" s="403"/>
      <c r="O70" s="678"/>
      <c r="P70" s="648"/>
      <c r="Q70" s="390"/>
    </row>
    <row r="71" spans="2:17">
      <c r="D71" s="404"/>
      <c r="E71" s="404"/>
      <c r="F71" s="404"/>
      <c r="G71" s="404"/>
      <c r="H71" s="404"/>
      <c r="I71" s="404"/>
      <c r="J71" s="404"/>
      <c r="K71" s="404"/>
      <c r="L71" s="404"/>
      <c r="M71" s="404"/>
      <c r="N71" s="404"/>
      <c r="O71" s="679"/>
      <c r="P71" s="404"/>
      <c r="Q71" s="390"/>
    </row>
    <row r="72" spans="2:17">
      <c r="D72" s="404"/>
      <c r="E72" s="404"/>
      <c r="F72" s="404"/>
      <c r="G72" s="404"/>
      <c r="H72" s="404"/>
      <c r="I72" s="404"/>
      <c r="J72" s="404"/>
      <c r="K72" s="404"/>
      <c r="L72" s="404"/>
      <c r="M72" s="404"/>
      <c r="N72" s="404"/>
      <c r="O72" s="679"/>
      <c r="P72" s="404"/>
      <c r="Q72" s="390"/>
    </row>
    <row r="73" spans="2:17">
      <c r="D73" s="404"/>
      <c r="E73" s="404"/>
      <c r="F73" s="404"/>
      <c r="G73" s="404"/>
      <c r="H73" s="404"/>
      <c r="I73" s="404"/>
      <c r="J73" s="404"/>
      <c r="K73" s="404"/>
      <c r="L73" s="404"/>
      <c r="M73" s="404"/>
      <c r="N73" s="404"/>
      <c r="O73" s="679"/>
      <c r="P73" s="404"/>
      <c r="Q73" s="390"/>
    </row>
    <row r="74" spans="2:17">
      <c r="D74" s="404"/>
      <c r="E74" s="404"/>
      <c r="F74" s="404"/>
      <c r="G74" s="404"/>
      <c r="H74" s="404"/>
      <c r="I74" s="404"/>
      <c r="J74" s="404"/>
      <c r="K74" s="404"/>
      <c r="L74" s="404"/>
      <c r="M74" s="404"/>
      <c r="N74" s="404"/>
      <c r="O74" s="679"/>
      <c r="P74" s="404"/>
      <c r="Q74" s="390"/>
    </row>
    <row r="75" spans="2:17">
      <c r="D75" s="404"/>
      <c r="E75" s="404"/>
      <c r="F75" s="404"/>
      <c r="G75" s="404"/>
      <c r="H75" s="404"/>
      <c r="I75" s="404"/>
      <c r="J75" s="404"/>
      <c r="K75" s="404"/>
      <c r="L75" s="404"/>
      <c r="M75" s="404"/>
      <c r="N75" s="404"/>
      <c r="O75" s="679">
        <v>0</v>
      </c>
      <c r="P75" s="404"/>
      <c r="Q75" s="390"/>
    </row>
  </sheetData>
  <mergeCells count="4">
    <mergeCell ref="G9:I9"/>
    <mergeCell ref="C1:D1"/>
    <mergeCell ref="C3:D3"/>
    <mergeCell ref="C4:D4"/>
  </mergeCells>
  <phoneticPr fontId="0" type="noConversion"/>
  <pageMargins left="0.74803149606299213" right="0.74803149606299213" top="0.19685039370078741" bottom="0.98425196850393704" header="0.51181102362204722" footer="0.51181102362204722"/>
  <pageSetup paperSize="9" scale="55" orientation="landscape" r:id="rId1"/>
  <headerFooter alignWithMargins="0"/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M24"/>
  <sheetViews>
    <sheetView zoomScale="75" zoomScaleNormal="75" workbookViewId="0">
      <selection activeCell="H11" sqref="H11"/>
    </sheetView>
  </sheetViews>
  <sheetFormatPr defaultColWidth="9.1328125" defaultRowHeight="12.75"/>
  <cols>
    <col min="1" max="1" width="10.6640625" style="98" customWidth="1"/>
    <col min="2" max="2" width="37.1328125" style="98" customWidth="1"/>
    <col min="3" max="9" width="11.6640625" style="98" customWidth="1"/>
    <col min="10" max="16384" width="9.1328125" style="98"/>
  </cols>
  <sheetData>
    <row r="1" spans="1:13" ht="13.15" thickBot="1"/>
    <row r="2" spans="1:13" s="99" customFormat="1" ht="13.15" thickBot="1">
      <c r="A2" s="100"/>
      <c r="B2" s="100"/>
      <c r="C2" s="824" t="s">
        <v>103</v>
      </c>
      <c r="D2" s="825"/>
      <c r="E2" s="825"/>
      <c r="F2" s="825"/>
      <c r="G2" s="825"/>
      <c r="H2" s="825"/>
      <c r="I2" s="826"/>
      <c r="J2" s="821" t="s">
        <v>163</v>
      </c>
      <c r="K2" s="822"/>
      <c r="L2" s="822"/>
      <c r="M2" s="823"/>
    </row>
    <row r="3" spans="1:13" s="99" customFormat="1">
      <c r="A3" s="101" t="s">
        <v>1</v>
      </c>
      <c r="B3" s="101" t="s">
        <v>44</v>
      </c>
      <c r="C3" s="818" t="s">
        <v>106</v>
      </c>
      <c r="D3" s="819"/>
      <c r="E3" s="820"/>
      <c r="F3" s="818" t="s">
        <v>175</v>
      </c>
      <c r="G3" s="819"/>
      <c r="H3" s="819"/>
      <c r="I3" s="820"/>
      <c r="J3" s="818" t="s">
        <v>175</v>
      </c>
      <c r="K3" s="819"/>
      <c r="L3" s="819"/>
      <c r="M3" s="820"/>
    </row>
    <row r="4" spans="1:13" s="102" customFormat="1" ht="13.15" thickBot="1">
      <c r="A4" s="103" t="s">
        <v>5</v>
      </c>
      <c r="B4" s="103"/>
      <c r="C4" s="104" t="s">
        <v>108</v>
      </c>
      <c r="D4" s="95" t="s">
        <v>109</v>
      </c>
      <c r="E4" s="93" t="s">
        <v>113</v>
      </c>
      <c r="F4" s="94" t="s">
        <v>147</v>
      </c>
      <c r="G4" s="104" t="s">
        <v>180</v>
      </c>
      <c r="H4" s="95" t="s">
        <v>148</v>
      </c>
      <c r="I4" s="96" t="s">
        <v>144</v>
      </c>
      <c r="J4" s="94" t="s">
        <v>182</v>
      </c>
      <c r="K4" s="104" t="s">
        <v>109</v>
      </c>
      <c r="L4" s="95" t="s">
        <v>148</v>
      </c>
      <c r="M4" s="96" t="s">
        <v>144</v>
      </c>
    </row>
    <row r="5" spans="1:13" s="105" customFormat="1" ht="10.15">
      <c r="A5" s="106"/>
      <c r="B5" s="106"/>
      <c r="C5" s="107" t="s">
        <v>116</v>
      </c>
      <c r="D5" s="108" t="s">
        <v>117</v>
      </c>
      <c r="E5" s="109" t="s">
        <v>118</v>
      </c>
      <c r="F5" s="107" t="s">
        <v>119</v>
      </c>
      <c r="G5" s="110" t="s">
        <v>120</v>
      </c>
      <c r="H5" s="108" t="s">
        <v>183</v>
      </c>
      <c r="I5" s="111" t="s">
        <v>187</v>
      </c>
      <c r="J5" s="107" t="s">
        <v>122</v>
      </c>
      <c r="K5" s="110" t="s">
        <v>123</v>
      </c>
      <c r="L5" s="108" t="s">
        <v>124</v>
      </c>
      <c r="M5" s="111" t="s">
        <v>166</v>
      </c>
    </row>
    <row r="6" spans="1:13" s="105" customFormat="1" ht="10.15">
      <c r="A6" s="106"/>
      <c r="B6" s="106"/>
      <c r="C6" s="112"/>
      <c r="D6" s="113"/>
      <c r="E6" s="114"/>
      <c r="F6" s="115"/>
      <c r="G6" s="112"/>
      <c r="H6" s="113"/>
      <c r="I6" s="116"/>
      <c r="J6" s="115"/>
      <c r="K6" s="112"/>
      <c r="L6" s="113"/>
      <c r="M6" s="116"/>
    </row>
    <row r="7" spans="1:13" s="105" customFormat="1" ht="10.15">
      <c r="A7" s="106"/>
      <c r="B7" s="106"/>
      <c r="C7" s="112"/>
      <c r="D7" s="113"/>
      <c r="E7" s="114"/>
      <c r="F7" s="115"/>
      <c r="G7" s="112"/>
      <c r="H7" s="113"/>
      <c r="I7" s="116"/>
      <c r="J7" s="115"/>
      <c r="K7" s="112"/>
      <c r="L7" s="113"/>
      <c r="M7" s="116"/>
    </row>
    <row r="8" spans="1:13" ht="13.15">
      <c r="A8" s="117"/>
      <c r="B8" s="118" t="s">
        <v>194</v>
      </c>
      <c r="C8" s="119"/>
      <c r="D8" s="120"/>
      <c r="E8" s="121"/>
      <c r="F8" s="122"/>
      <c r="G8" s="119"/>
      <c r="H8" s="120"/>
      <c r="I8" s="123"/>
      <c r="J8" s="122"/>
      <c r="K8" s="119"/>
      <c r="L8" s="120"/>
      <c r="M8" s="123"/>
    </row>
    <row r="9" spans="1:13">
      <c r="A9" s="117"/>
      <c r="B9" s="117"/>
      <c r="C9" s="119"/>
      <c r="D9" s="120"/>
      <c r="E9" s="121"/>
      <c r="F9" s="122"/>
      <c r="G9" s="119"/>
      <c r="H9" s="120"/>
      <c r="I9" s="123"/>
      <c r="J9" s="122"/>
      <c r="K9" s="119"/>
      <c r="L9" s="120"/>
      <c r="M9" s="123"/>
    </row>
    <row r="10" spans="1:13">
      <c r="A10" s="117" t="s">
        <v>152</v>
      </c>
      <c r="B10" s="230" t="s">
        <v>195</v>
      </c>
      <c r="C10" s="119">
        <f>Uscite!D68</f>
        <v>0</v>
      </c>
      <c r="D10" s="560"/>
      <c r="E10" s="121">
        <f>C10</f>
        <v>0</v>
      </c>
      <c r="F10" s="122">
        <f>+E23</f>
        <v>0</v>
      </c>
      <c r="G10" s="119">
        <f>F10</f>
        <v>0</v>
      </c>
      <c r="H10" s="560">
        <v>0</v>
      </c>
      <c r="I10" s="123">
        <f>G10-H10</f>
        <v>0</v>
      </c>
      <c r="J10" s="122">
        <v>0</v>
      </c>
      <c r="K10" s="582"/>
      <c r="L10" s="560"/>
      <c r="M10" s="123">
        <f>+J10</f>
        <v>0</v>
      </c>
    </row>
    <row r="11" spans="1:13">
      <c r="A11" s="124"/>
      <c r="B11" s="117"/>
      <c r="C11" s="119"/>
      <c r="D11" s="120"/>
      <c r="E11" s="121"/>
      <c r="F11" s="122"/>
      <c r="G11" s="119"/>
      <c r="H11" s="120"/>
      <c r="I11" s="123"/>
      <c r="J11" s="122"/>
      <c r="K11" s="119"/>
      <c r="L11" s="120"/>
      <c r="M11" s="123"/>
    </row>
    <row r="12" spans="1:13">
      <c r="A12" s="124"/>
      <c r="B12" s="117"/>
      <c r="C12" s="119"/>
      <c r="D12" s="120"/>
      <c r="F12" s="122"/>
      <c r="G12" s="119"/>
      <c r="H12" s="120"/>
      <c r="I12" s="123"/>
      <c r="J12" s="122"/>
      <c r="K12" s="119"/>
      <c r="L12" s="120"/>
      <c r="M12" s="123"/>
    </row>
    <row r="13" spans="1:13">
      <c r="A13" s="124"/>
      <c r="B13" s="117"/>
      <c r="C13" s="119"/>
      <c r="D13" s="120"/>
      <c r="E13" s="121"/>
      <c r="F13" s="122"/>
      <c r="G13" s="119"/>
      <c r="H13" s="120"/>
      <c r="I13" s="123"/>
      <c r="J13" s="122"/>
      <c r="K13" s="119"/>
      <c r="L13" s="120"/>
      <c r="M13" s="123"/>
    </row>
    <row r="14" spans="1:13">
      <c r="A14" s="124"/>
      <c r="B14" s="117"/>
      <c r="C14" s="119"/>
      <c r="D14" s="120"/>
      <c r="E14" s="121"/>
      <c r="F14" s="122"/>
      <c r="G14" s="119"/>
      <c r="H14" s="120"/>
      <c r="I14" s="123"/>
      <c r="J14" s="122"/>
      <c r="K14" s="119"/>
      <c r="L14" s="120"/>
      <c r="M14" s="123"/>
    </row>
    <row r="15" spans="1:13">
      <c r="A15" s="124"/>
      <c r="B15" s="117"/>
      <c r="C15" s="119"/>
      <c r="D15" s="120"/>
      <c r="E15" s="121"/>
      <c r="F15" s="122"/>
      <c r="G15" s="119"/>
      <c r="H15" s="120"/>
      <c r="I15" s="123"/>
      <c r="J15" s="122"/>
      <c r="K15" s="119"/>
      <c r="L15" s="120"/>
      <c r="M15" s="123"/>
    </row>
    <row r="16" spans="1:13">
      <c r="A16" s="124"/>
      <c r="B16" s="117"/>
      <c r="C16" s="119"/>
      <c r="D16" s="120"/>
      <c r="E16" s="121"/>
      <c r="F16" s="122"/>
      <c r="G16" s="119"/>
      <c r="H16" s="120"/>
      <c r="I16" s="123"/>
      <c r="J16" s="122"/>
      <c r="K16" s="119"/>
      <c r="L16" s="120"/>
      <c r="M16" s="123"/>
    </row>
    <row r="17" spans="1:13">
      <c r="A17" s="124"/>
      <c r="B17" s="117"/>
      <c r="C17" s="119"/>
      <c r="D17" s="120"/>
      <c r="E17" s="121"/>
      <c r="F17" s="122"/>
      <c r="G17" s="119"/>
      <c r="H17" s="120"/>
      <c r="I17" s="123"/>
      <c r="J17" s="122"/>
      <c r="K17" s="119"/>
      <c r="L17" s="120"/>
      <c r="M17" s="123"/>
    </row>
    <row r="18" spans="1:13">
      <c r="A18" s="124"/>
      <c r="B18" s="117"/>
      <c r="C18" s="119"/>
      <c r="D18" s="120"/>
      <c r="E18" s="121"/>
      <c r="F18" s="122"/>
      <c r="G18" s="119"/>
      <c r="H18" s="120"/>
      <c r="I18" s="123"/>
      <c r="J18" s="122"/>
      <c r="K18" s="119"/>
      <c r="L18" s="120"/>
      <c r="M18" s="123"/>
    </row>
    <row r="19" spans="1:13">
      <c r="A19" s="124"/>
      <c r="B19" s="117"/>
      <c r="C19" s="119"/>
      <c r="D19" s="120"/>
      <c r="E19" s="121"/>
      <c r="F19" s="122"/>
      <c r="G19" s="119"/>
      <c r="H19" s="120"/>
      <c r="I19" s="123"/>
      <c r="J19" s="122"/>
      <c r="K19" s="119"/>
      <c r="L19" s="120"/>
      <c r="M19" s="123"/>
    </row>
    <row r="20" spans="1:13">
      <c r="A20" s="124"/>
      <c r="B20" s="117"/>
      <c r="C20" s="119"/>
      <c r="D20" s="120"/>
      <c r="E20" s="121"/>
      <c r="F20" s="122"/>
      <c r="G20" s="119"/>
      <c r="H20" s="120"/>
      <c r="I20" s="123"/>
      <c r="J20" s="122"/>
      <c r="K20" s="119"/>
      <c r="L20" s="120"/>
      <c r="M20" s="123"/>
    </row>
    <row r="21" spans="1:13">
      <c r="A21" s="124"/>
      <c r="B21" s="117"/>
      <c r="C21" s="119"/>
      <c r="D21" s="120"/>
      <c r="E21" s="121"/>
      <c r="F21" s="122"/>
      <c r="G21" s="119"/>
      <c r="H21" s="120"/>
      <c r="I21" s="123"/>
      <c r="J21" s="122"/>
      <c r="K21" s="119"/>
      <c r="L21" s="120"/>
      <c r="M21" s="123"/>
    </row>
    <row r="22" spans="1:13">
      <c r="A22" s="243"/>
      <c r="B22" s="125"/>
      <c r="C22" s="126"/>
      <c r="D22" s="127"/>
      <c r="E22" s="121"/>
      <c r="F22" s="128"/>
      <c r="G22" s="126"/>
      <c r="H22" s="127"/>
      <c r="I22" s="123"/>
      <c r="J22" s="122"/>
      <c r="K22" s="120"/>
      <c r="L22" s="485"/>
      <c r="M22" s="123"/>
    </row>
    <row r="23" spans="1:13" ht="13.15" thickBot="1">
      <c r="A23" s="130"/>
      <c r="B23" s="130" t="s">
        <v>160</v>
      </c>
      <c r="C23" s="131">
        <f>SUM(C6:C22)</f>
        <v>0</v>
      </c>
      <c r="D23" s="131">
        <f>SUM(D6:D22)</f>
        <v>0</v>
      </c>
      <c r="E23" s="135">
        <f>SUM(C23:D23)</f>
        <v>0</v>
      </c>
      <c r="F23" s="133">
        <f>SUM(F6:F22)</f>
        <v>0</v>
      </c>
      <c r="G23" s="131">
        <f>SUM(G22:G22)</f>
        <v>0</v>
      </c>
      <c r="H23" s="132">
        <f>SUM(H6:H22)</f>
        <v>0</v>
      </c>
      <c r="I23" s="134">
        <f>+F23-H23</f>
        <v>0</v>
      </c>
      <c r="J23" s="133">
        <f>SUM(J10:J22)</f>
        <v>0</v>
      </c>
      <c r="K23" s="132">
        <f>SUM(K11:K22)</f>
        <v>0</v>
      </c>
      <c r="L23" s="132">
        <f>SUM(L11:L22)</f>
        <v>0</v>
      </c>
      <c r="M23" s="134">
        <f>+J23-L23+K23</f>
        <v>0</v>
      </c>
    </row>
    <row r="24" spans="1:13" ht="13.15" thickTop="1"/>
  </sheetData>
  <mergeCells count="5">
    <mergeCell ref="C2:I2"/>
    <mergeCell ref="J2:M2"/>
    <mergeCell ref="C3:E3"/>
    <mergeCell ref="F3:I3"/>
    <mergeCell ref="J3:M3"/>
  </mergeCells>
  <pageMargins left="0.75" right="0.75" top="1" bottom="1" header="0.5" footer="0.5"/>
  <pageSetup paperSize="9" scale="79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E2BE-F977-4947-9985-14E92DEBF43B}">
  <dimension ref="A1"/>
  <sheetViews>
    <sheetView workbookViewId="0"/>
  </sheetViews>
  <sheetFormatPr defaultColWidth="8.796875" defaultRowHeight="12.75"/>
  <sheetData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M76"/>
  <sheetViews>
    <sheetView topLeftCell="A49" zoomScale="75" zoomScaleNormal="75" workbookViewId="0">
      <selection activeCell="C68" sqref="C68:E69"/>
    </sheetView>
  </sheetViews>
  <sheetFormatPr defaultColWidth="9.1328125" defaultRowHeight="12.75"/>
  <cols>
    <col min="1" max="1" width="9.1328125" style="163"/>
    <col min="2" max="2" width="14.1328125" style="164" bestFit="1" customWidth="1"/>
    <col min="3" max="3" width="44.6640625" style="165" customWidth="1"/>
    <col min="4" max="13" width="11.6640625" style="164" customWidth="1"/>
    <col min="14" max="16384" width="9.1328125" style="164"/>
  </cols>
  <sheetData>
    <row r="3" spans="1:13">
      <c r="A3" s="405"/>
      <c r="B3" s="345"/>
      <c r="C3" s="406"/>
      <c r="D3" s="345"/>
      <c r="E3" s="345"/>
      <c r="F3" s="345"/>
      <c r="G3" s="345"/>
      <c r="H3" s="345"/>
      <c r="I3" s="345"/>
      <c r="J3" s="345"/>
      <c r="K3" s="345"/>
      <c r="L3" s="345"/>
      <c r="M3" s="345"/>
    </row>
    <row r="4" spans="1:13" s="165" customFormat="1">
      <c r="A4" s="222"/>
      <c r="B4" s="407"/>
      <c r="C4" s="407"/>
      <c r="D4" s="801" t="s">
        <v>103</v>
      </c>
      <c r="E4" s="802"/>
      <c r="F4" s="802"/>
      <c r="G4" s="802"/>
      <c r="H4" s="802"/>
      <c r="I4" s="803"/>
      <c r="J4" s="804" t="s">
        <v>154</v>
      </c>
      <c r="K4" s="805"/>
      <c r="L4" s="805"/>
      <c r="M4" s="806"/>
    </row>
    <row r="5" spans="1:13" s="165" customFormat="1">
      <c r="A5" s="222"/>
      <c r="B5" s="408" t="s">
        <v>1</v>
      </c>
      <c r="C5" s="408" t="s">
        <v>2</v>
      </c>
      <c r="D5" s="807" t="s">
        <v>106</v>
      </c>
      <c r="E5" s="808"/>
      <c r="F5" s="809"/>
      <c r="G5" s="807" t="s">
        <v>155</v>
      </c>
      <c r="H5" s="808"/>
      <c r="I5" s="809"/>
      <c r="J5" s="807" t="s">
        <v>155</v>
      </c>
      <c r="K5" s="808"/>
      <c r="L5" s="808"/>
      <c r="M5" s="809"/>
    </row>
    <row r="6" spans="1:13" s="7" customFormat="1">
      <c r="A6" s="222"/>
      <c r="B6" s="223" t="s">
        <v>5</v>
      </c>
      <c r="C6" s="408"/>
      <c r="D6" s="409" t="s">
        <v>108</v>
      </c>
      <c r="E6" s="360" t="s">
        <v>109</v>
      </c>
      <c r="F6" s="238" t="s">
        <v>113</v>
      </c>
      <c r="G6" s="410" t="s">
        <v>114</v>
      </c>
      <c r="H6" s="360" t="s">
        <v>115</v>
      </c>
      <c r="I6" s="239" t="s">
        <v>111</v>
      </c>
      <c r="J6" s="410" t="s">
        <v>114</v>
      </c>
      <c r="K6" s="409" t="s">
        <v>109</v>
      </c>
      <c r="L6" s="360" t="s">
        <v>115</v>
      </c>
      <c r="M6" s="239" t="s">
        <v>111</v>
      </c>
    </row>
    <row r="7" spans="1:13" s="166" customFormat="1" ht="10.15">
      <c r="B7" s="504"/>
      <c r="C7" s="497"/>
      <c r="D7" s="182" t="s">
        <v>116</v>
      </c>
      <c r="E7" s="170" t="s">
        <v>117</v>
      </c>
      <c r="F7" s="171" t="s">
        <v>118</v>
      </c>
      <c r="G7" s="169" t="s">
        <v>119</v>
      </c>
      <c r="H7" s="170" t="s">
        <v>120</v>
      </c>
      <c r="I7" s="172" t="s">
        <v>121</v>
      </c>
      <c r="J7" s="169" t="s">
        <v>156</v>
      </c>
      <c r="K7" s="182"/>
      <c r="L7" s="170" t="s">
        <v>122</v>
      </c>
      <c r="M7" s="172" t="s">
        <v>157</v>
      </c>
    </row>
    <row r="8" spans="1:13" s="166" customFormat="1" ht="10.15">
      <c r="B8" s="504"/>
      <c r="C8" s="498"/>
      <c r="D8" s="173"/>
      <c r="E8" s="174"/>
      <c r="F8" s="175"/>
      <c r="G8" s="176"/>
      <c r="H8" s="174"/>
      <c r="I8" s="177"/>
      <c r="J8" s="176"/>
      <c r="K8" s="173"/>
      <c r="L8" s="174"/>
      <c r="M8" s="177"/>
    </row>
    <row r="9" spans="1:13" s="166" customFormat="1" ht="10.15">
      <c r="B9" s="504"/>
      <c r="C9" s="498"/>
      <c r="D9" s="173"/>
      <c r="E9" s="174"/>
      <c r="F9" s="175"/>
      <c r="G9" s="176"/>
      <c r="H9" s="174"/>
      <c r="I9" s="177"/>
      <c r="J9" s="176"/>
      <c r="K9" s="173"/>
      <c r="L9" s="174"/>
      <c r="M9" s="177"/>
    </row>
    <row r="10" spans="1:13" ht="13.15">
      <c r="A10" s="405"/>
      <c r="B10" s="505"/>
      <c r="C10" s="499" t="s">
        <v>8</v>
      </c>
      <c r="D10" s="356"/>
      <c r="E10" s="355"/>
      <c r="F10" s="411"/>
      <c r="G10" s="412"/>
      <c r="H10" s="355"/>
      <c r="I10" s="413"/>
      <c r="J10" s="412"/>
      <c r="K10" s="356"/>
      <c r="L10" s="355"/>
      <c r="M10" s="413"/>
    </row>
    <row r="11" spans="1:13">
      <c r="A11" s="405"/>
      <c r="B11" s="505"/>
      <c r="C11" s="500"/>
      <c r="D11" s="356"/>
      <c r="E11" s="355"/>
      <c r="F11" s="411"/>
      <c r="G11" s="412"/>
      <c r="H11" s="355"/>
      <c r="I11" s="413"/>
      <c r="J11" s="412"/>
      <c r="K11" s="356"/>
      <c r="L11" s="355"/>
      <c r="M11" s="413"/>
    </row>
    <row r="12" spans="1:13" ht="13.15">
      <c r="A12" s="405"/>
      <c r="B12" s="505"/>
      <c r="C12" s="501" t="str">
        <f>+'RF - Entrate'!C21</f>
        <v>Quote annuali ordinarie</v>
      </c>
      <c r="D12" s="356"/>
      <c r="E12" s="355"/>
      <c r="F12" s="411"/>
      <c r="G12" s="412"/>
      <c r="H12" s="355"/>
      <c r="I12" s="413"/>
      <c r="J12" s="412"/>
      <c r="K12" s="356"/>
      <c r="L12" s="355"/>
      <c r="M12" s="413"/>
    </row>
    <row r="13" spans="1:13" ht="13.15" thickBot="1">
      <c r="A13" s="405"/>
      <c r="B13" s="505" t="s">
        <v>10</v>
      </c>
      <c r="C13" s="500" t="s">
        <v>158</v>
      </c>
      <c r="D13" s="356">
        <f>Entrate!E24</f>
        <v>10080</v>
      </c>
      <c r="E13" s="355">
        <f>180*2</f>
        <v>360</v>
      </c>
      <c r="F13" s="411">
        <f>SUM(D13:E13)</f>
        <v>10440</v>
      </c>
      <c r="G13" s="412">
        <f>+F23</f>
        <v>10440</v>
      </c>
      <c r="H13" s="412">
        <v>9180</v>
      </c>
      <c r="I13" s="413">
        <f>G13-H13</f>
        <v>1260</v>
      </c>
      <c r="J13" s="412">
        <f>+'RF - Entrate'!J21</f>
        <v>1440</v>
      </c>
      <c r="K13" s="356">
        <f>-540-180</f>
        <v>-720</v>
      </c>
      <c r="L13" s="355">
        <v>720</v>
      </c>
      <c r="M13" s="417">
        <f>+J13+K13-L13</f>
        <v>0</v>
      </c>
    </row>
    <row r="14" spans="1:13" ht="13.15" thickTop="1">
      <c r="A14" s="405"/>
      <c r="B14" s="505"/>
      <c r="C14" s="500"/>
      <c r="D14" s="356"/>
      <c r="E14" s="355"/>
      <c r="F14" s="411"/>
      <c r="G14" s="412"/>
      <c r="I14" s="413"/>
      <c r="J14" s="412"/>
      <c r="K14" s="356"/>
      <c r="L14" s="355"/>
      <c r="M14" s="413"/>
    </row>
    <row r="15" spans="1:13">
      <c r="A15" s="405"/>
      <c r="B15" s="505"/>
      <c r="C15" s="502"/>
      <c r="D15" s="356"/>
      <c r="E15" s="355"/>
      <c r="F15" s="411"/>
      <c r="G15" s="412"/>
      <c r="H15" s="355"/>
      <c r="J15" s="412"/>
      <c r="K15" s="356"/>
      <c r="L15" s="355"/>
      <c r="M15" s="413"/>
    </row>
    <row r="16" spans="1:13">
      <c r="A16" s="405"/>
      <c r="B16" s="505"/>
      <c r="C16" s="500"/>
      <c r="D16" s="356"/>
      <c r="E16" s="355"/>
      <c r="F16" s="411"/>
      <c r="G16" s="412"/>
      <c r="H16" s="355"/>
      <c r="I16" s="413"/>
      <c r="J16" s="412"/>
      <c r="K16" s="356"/>
      <c r="L16" s="355"/>
      <c r="M16" s="413"/>
    </row>
    <row r="17" spans="1:13">
      <c r="A17" s="405"/>
      <c r="B17" s="506"/>
      <c r="C17" s="500"/>
      <c r="D17" s="356"/>
      <c r="E17" s="355"/>
      <c r="F17" s="411"/>
      <c r="G17" s="412"/>
      <c r="H17" s="355"/>
      <c r="I17" s="413"/>
      <c r="J17" s="412"/>
      <c r="K17" s="356"/>
      <c r="L17" s="355"/>
      <c r="M17" s="413"/>
    </row>
    <row r="18" spans="1:13">
      <c r="A18" s="414"/>
      <c r="B18" s="506"/>
      <c r="C18" s="500"/>
      <c r="D18" s="356"/>
      <c r="E18" s="355"/>
      <c r="F18" s="411"/>
      <c r="G18" s="412"/>
      <c r="H18" s="355"/>
      <c r="I18" s="413"/>
      <c r="J18" s="412"/>
      <c r="K18" s="356"/>
      <c r="L18" s="355"/>
      <c r="M18" s="413"/>
    </row>
    <row r="19" spans="1:13">
      <c r="A19" s="405"/>
      <c r="B19" s="506"/>
      <c r="C19" s="503"/>
      <c r="D19" s="356"/>
      <c r="E19" s="355"/>
      <c r="F19" s="411"/>
      <c r="G19" s="412"/>
      <c r="H19" s="355"/>
      <c r="I19" s="413"/>
      <c r="J19" s="412"/>
      <c r="K19" s="356"/>
      <c r="L19" s="355"/>
      <c r="M19" s="413"/>
    </row>
    <row r="20" spans="1:13">
      <c r="A20" s="405"/>
      <c r="B20" s="506"/>
      <c r="C20" s="500"/>
      <c r="D20" s="356"/>
      <c r="E20" s="355"/>
      <c r="F20" s="411"/>
      <c r="G20" s="412"/>
      <c r="H20" s="355"/>
      <c r="I20" s="413"/>
      <c r="J20" s="412"/>
      <c r="K20" s="356"/>
      <c r="L20" s="355"/>
      <c r="M20" s="413"/>
    </row>
    <row r="21" spans="1:13">
      <c r="A21" s="405"/>
      <c r="B21" s="506"/>
      <c r="C21" s="500"/>
      <c r="D21" s="356"/>
      <c r="E21" s="355"/>
      <c r="F21" s="411">
        <f>E21</f>
        <v>0</v>
      </c>
      <c r="G21" s="412"/>
      <c r="H21" s="355"/>
      <c r="I21" s="413"/>
      <c r="J21" s="412"/>
      <c r="K21" s="356"/>
      <c r="L21" s="355"/>
      <c r="M21" s="413"/>
    </row>
    <row r="22" spans="1:13">
      <c r="A22" s="405"/>
      <c r="B22" s="506"/>
      <c r="C22" s="508" t="s">
        <v>159</v>
      </c>
      <c r="D22" s="356"/>
      <c r="E22" s="355">
        <v>0</v>
      </c>
      <c r="F22" s="411">
        <f>+E22</f>
        <v>0</v>
      </c>
      <c r="G22" s="412"/>
      <c r="H22" s="355"/>
      <c r="I22" s="413"/>
      <c r="J22" s="412"/>
      <c r="K22" s="356"/>
      <c r="L22" s="355"/>
      <c r="M22" s="413"/>
    </row>
    <row r="23" spans="1:13">
      <c r="A23" s="405"/>
      <c r="B23" s="415"/>
      <c r="C23" s="507" t="s">
        <v>160</v>
      </c>
      <c r="D23" s="358">
        <f>SUM(D8:D22)</f>
        <v>10080</v>
      </c>
      <c r="E23" s="358">
        <f>SUM(E8:E22)</f>
        <v>360</v>
      </c>
      <c r="F23" s="417">
        <f>SUM(D23:E23)</f>
        <v>10440</v>
      </c>
      <c r="G23" s="358">
        <f>SUM(G8:G22)</f>
        <v>10440</v>
      </c>
      <c r="H23" s="358">
        <f>SUM(H13:H22)</f>
        <v>9180</v>
      </c>
      <c r="I23" s="417">
        <f>G23-H23</f>
        <v>1260</v>
      </c>
      <c r="J23" s="418">
        <f>SUM(J13:J22)</f>
        <v>1440</v>
      </c>
      <c r="K23" s="418">
        <f t="shared" ref="K23:M23" si="0">SUM(K13:K22)</f>
        <v>-720</v>
      </c>
      <c r="L23" s="418">
        <f t="shared" si="0"/>
        <v>720</v>
      </c>
      <c r="M23" s="418">
        <f t="shared" si="0"/>
        <v>0</v>
      </c>
    </row>
    <row r="24" spans="1:13">
      <c r="A24" s="405"/>
      <c r="B24" s="419"/>
      <c r="C24" s="406"/>
      <c r="D24" s="345"/>
      <c r="E24" s="345"/>
      <c r="F24" s="345"/>
      <c r="G24" s="345"/>
      <c r="H24" s="345"/>
      <c r="I24" s="345"/>
      <c r="J24" s="345"/>
      <c r="K24" s="345"/>
      <c r="L24" s="345"/>
      <c r="M24" s="345"/>
    </row>
    <row r="25" spans="1:13">
      <c r="A25" s="405"/>
      <c r="B25" s="419"/>
      <c r="C25" s="406"/>
      <c r="D25" s="345"/>
      <c r="E25" s="345"/>
      <c r="F25" s="345"/>
      <c r="G25" s="420"/>
      <c r="H25" s="420"/>
      <c r="I25" s="345"/>
      <c r="J25" s="345"/>
      <c r="K25" s="345"/>
      <c r="L25" s="420"/>
      <c r="M25" s="345"/>
    </row>
    <row r="26" spans="1:13">
      <c r="A26" s="405"/>
      <c r="B26" s="419"/>
      <c r="C26" s="406"/>
      <c r="D26" s="345"/>
      <c r="E26" s="345"/>
      <c r="F26" s="345"/>
      <c r="G26" s="345"/>
      <c r="H26" s="345"/>
      <c r="I26" s="345"/>
      <c r="J26" s="345"/>
      <c r="K26" s="345"/>
      <c r="L26" s="345"/>
      <c r="M26" s="345"/>
    </row>
    <row r="27" spans="1:13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1:13">
      <c r="B28" s="741">
        <v>45656</v>
      </c>
      <c r="C28" t="s">
        <v>232</v>
      </c>
      <c r="D28">
        <v>180</v>
      </c>
      <c r="E28" t="s">
        <v>265</v>
      </c>
      <c r="F28" t="s">
        <v>235</v>
      </c>
      <c r="G28" t="s">
        <v>10</v>
      </c>
      <c r="H28" t="s">
        <v>234</v>
      </c>
    </row>
    <row r="29" spans="1:13">
      <c r="B29" s="741">
        <v>45656</v>
      </c>
      <c r="C29" t="s">
        <v>232</v>
      </c>
      <c r="D29">
        <v>180</v>
      </c>
      <c r="E29" t="s">
        <v>266</v>
      </c>
      <c r="F29" t="s">
        <v>235</v>
      </c>
      <c r="G29" t="s">
        <v>10</v>
      </c>
      <c r="H29" t="s">
        <v>234</v>
      </c>
    </row>
    <row r="30" spans="1:13">
      <c r="B30" s="741">
        <v>45656</v>
      </c>
      <c r="C30" t="s">
        <v>232</v>
      </c>
      <c r="D30">
        <v>180</v>
      </c>
      <c r="E30" t="s">
        <v>267</v>
      </c>
      <c r="F30" t="s">
        <v>235</v>
      </c>
      <c r="G30" t="s">
        <v>10</v>
      </c>
      <c r="H30" t="s">
        <v>234</v>
      </c>
    </row>
    <row r="31" spans="1:13">
      <c r="B31" s="741">
        <v>45656</v>
      </c>
      <c r="C31" t="s">
        <v>232</v>
      </c>
      <c r="D31">
        <v>180</v>
      </c>
      <c r="E31" t="s">
        <v>268</v>
      </c>
      <c r="F31" t="s">
        <v>235</v>
      </c>
      <c r="G31" t="s">
        <v>10</v>
      </c>
      <c r="H31" t="s">
        <v>234</v>
      </c>
    </row>
    <row r="32" spans="1:13">
      <c r="B32" s="741">
        <v>45646</v>
      </c>
      <c r="C32" t="s">
        <v>232</v>
      </c>
      <c r="D32">
        <v>180</v>
      </c>
      <c r="E32" t="s">
        <v>269</v>
      </c>
      <c r="F32" t="s">
        <v>235</v>
      </c>
      <c r="G32" t="s">
        <v>10</v>
      </c>
      <c r="H32" t="s">
        <v>234</v>
      </c>
    </row>
    <row r="33" spans="2:8">
      <c r="B33" s="741">
        <v>45636</v>
      </c>
      <c r="C33" t="s">
        <v>232</v>
      </c>
      <c r="D33">
        <v>180</v>
      </c>
      <c r="E33" t="s">
        <v>269</v>
      </c>
      <c r="F33" t="s">
        <v>235</v>
      </c>
      <c r="G33" t="s">
        <v>10</v>
      </c>
      <c r="H33" t="s">
        <v>234</v>
      </c>
    </row>
    <row r="34" spans="2:8">
      <c r="B34" s="741">
        <v>45628</v>
      </c>
      <c r="C34" t="s">
        <v>232</v>
      </c>
      <c r="D34">
        <v>180</v>
      </c>
      <c r="E34" t="s">
        <v>270</v>
      </c>
      <c r="F34" t="s">
        <v>235</v>
      </c>
      <c r="G34" t="s">
        <v>10</v>
      </c>
      <c r="H34" t="s">
        <v>234</v>
      </c>
    </row>
    <row r="35" spans="2:8">
      <c r="B35" s="741">
        <v>45607</v>
      </c>
      <c r="C35" t="s">
        <v>232</v>
      </c>
      <c r="D35">
        <v>180</v>
      </c>
      <c r="E35" t="s">
        <v>271</v>
      </c>
      <c r="F35" t="s">
        <v>235</v>
      </c>
      <c r="G35" t="s">
        <v>10</v>
      </c>
      <c r="H35" t="s">
        <v>234</v>
      </c>
    </row>
    <row r="36" spans="2:8">
      <c r="B36" s="741">
        <v>45607</v>
      </c>
      <c r="C36" t="s">
        <v>232</v>
      </c>
      <c r="D36">
        <v>180</v>
      </c>
      <c r="E36" t="s">
        <v>272</v>
      </c>
      <c r="F36" t="s">
        <v>235</v>
      </c>
      <c r="G36" t="s">
        <v>10</v>
      </c>
      <c r="H36" t="s">
        <v>234</v>
      </c>
    </row>
    <row r="37" spans="2:8">
      <c r="B37" s="741">
        <v>45586</v>
      </c>
      <c r="C37" t="s">
        <v>232</v>
      </c>
      <c r="D37">
        <v>180</v>
      </c>
      <c r="E37" t="s">
        <v>273</v>
      </c>
      <c r="F37" t="s">
        <v>235</v>
      </c>
      <c r="G37" t="s">
        <v>10</v>
      </c>
      <c r="H37" t="s">
        <v>234</v>
      </c>
    </row>
    <row r="38" spans="2:8">
      <c r="B38" s="741">
        <v>45586</v>
      </c>
      <c r="C38" t="s">
        <v>232</v>
      </c>
      <c r="D38">
        <v>180</v>
      </c>
      <c r="E38" t="s">
        <v>268</v>
      </c>
      <c r="F38" t="s">
        <v>235</v>
      </c>
      <c r="G38" t="s">
        <v>10</v>
      </c>
      <c r="H38" t="s">
        <v>234</v>
      </c>
    </row>
    <row r="39" spans="2:8">
      <c r="B39" s="741">
        <v>45575</v>
      </c>
      <c r="C39" t="s">
        <v>232</v>
      </c>
      <c r="D39">
        <v>180</v>
      </c>
      <c r="E39" t="s">
        <v>265</v>
      </c>
      <c r="F39" t="s">
        <v>235</v>
      </c>
      <c r="G39" t="s">
        <v>10</v>
      </c>
      <c r="H39" t="s">
        <v>234</v>
      </c>
    </row>
    <row r="40" spans="2:8">
      <c r="B40" s="741">
        <v>45495</v>
      </c>
      <c r="C40" t="s">
        <v>232</v>
      </c>
      <c r="D40">
        <v>180</v>
      </c>
      <c r="E40" t="s">
        <v>273</v>
      </c>
      <c r="F40" t="s">
        <v>235</v>
      </c>
      <c r="G40" t="s">
        <v>10</v>
      </c>
      <c r="H40" t="s">
        <v>234</v>
      </c>
    </row>
    <row r="41" spans="2:8">
      <c r="B41" s="741">
        <v>45474</v>
      </c>
      <c r="C41" t="s">
        <v>232</v>
      </c>
      <c r="D41">
        <v>180</v>
      </c>
      <c r="E41" t="s">
        <v>265</v>
      </c>
      <c r="F41" t="s">
        <v>235</v>
      </c>
      <c r="G41" t="s">
        <v>10</v>
      </c>
      <c r="H41" t="s">
        <v>234</v>
      </c>
    </row>
    <row r="42" spans="2:8">
      <c r="B42" s="741">
        <v>45463</v>
      </c>
      <c r="C42" t="s">
        <v>232</v>
      </c>
      <c r="D42">
        <v>180</v>
      </c>
      <c r="E42" t="s">
        <v>265</v>
      </c>
      <c r="F42" t="s">
        <v>235</v>
      </c>
      <c r="G42" t="s">
        <v>10</v>
      </c>
      <c r="H42" t="s">
        <v>234</v>
      </c>
    </row>
    <row r="43" spans="2:8">
      <c r="B43" s="741">
        <v>45343</v>
      </c>
      <c r="C43" t="s">
        <v>232</v>
      </c>
      <c r="D43">
        <v>180</v>
      </c>
      <c r="E43" t="s">
        <v>274</v>
      </c>
      <c r="F43" t="s">
        <v>233</v>
      </c>
      <c r="G43" t="s">
        <v>10</v>
      </c>
      <c r="H43" t="s">
        <v>234</v>
      </c>
    </row>
    <row r="44" spans="2:8">
      <c r="B44" s="741">
        <v>45344</v>
      </c>
      <c r="C44" t="s">
        <v>232</v>
      </c>
      <c r="D44">
        <v>180</v>
      </c>
      <c r="E44" t="s">
        <v>275</v>
      </c>
      <c r="F44" t="s">
        <v>233</v>
      </c>
      <c r="G44" t="s">
        <v>10</v>
      </c>
      <c r="H44" t="s">
        <v>234</v>
      </c>
    </row>
    <row r="45" spans="2:8">
      <c r="B45" s="741">
        <v>45344</v>
      </c>
      <c r="C45" t="s">
        <v>232</v>
      </c>
      <c r="D45">
        <v>180</v>
      </c>
      <c r="E45" t="s">
        <v>276</v>
      </c>
      <c r="F45" t="s">
        <v>233</v>
      </c>
      <c r="G45" t="s">
        <v>10</v>
      </c>
      <c r="H45" t="s">
        <v>234</v>
      </c>
    </row>
    <row r="46" spans="2:8">
      <c r="B46" s="741">
        <v>45345</v>
      </c>
      <c r="C46" t="s">
        <v>232</v>
      </c>
      <c r="D46">
        <v>180</v>
      </c>
      <c r="E46" t="s">
        <v>277</v>
      </c>
      <c r="F46" t="s">
        <v>233</v>
      </c>
      <c r="G46" t="s">
        <v>10</v>
      </c>
      <c r="H46" t="s">
        <v>234</v>
      </c>
    </row>
    <row r="47" spans="2:8">
      <c r="B47" s="741">
        <v>45345</v>
      </c>
      <c r="C47" t="s">
        <v>232</v>
      </c>
      <c r="D47">
        <v>180</v>
      </c>
      <c r="E47" t="s">
        <v>278</v>
      </c>
      <c r="F47" t="s">
        <v>233</v>
      </c>
      <c r="G47" t="s">
        <v>10</v>
      </c>
      <c r="H47" t="s">
        <v>234</v>
      </c>
    </row>
    <row r="48" spans="2:8">
      <c r="B48" s="741">
        <v>45345</v>
      </c>
      <c r="C48" t="s">
        <v>232</v>
      </c>
      <c r="D48">
        <v>180</v>
      </c>
      <c r="E48" t="s">
        <v>279</v>
      </c>
      <c r="F48" t="s">
        <v>233</v>
      </c>
      <c r="G48" t="s">
        <v>10</v>
      </c>
      <c r="H48" t="s">
        <v>234</v>
      </c>
    </row>
    <row r="49" spans="2:8">
      <c r="B49" s="741">
        <v>45412</v>
      </c>
      <c r="C49" t="s">
        <v>232</v>
      </c>
      <c r="D49">
        <v>180</v>
      </c>
      <c r="E49" t="s">
        <v>280</v>
      </c>
      <c r="F49" t="s">
        <v>235</v>
      </c>
      <c r="G49" t="s">
        <v>10</v>
      </c>
      <c r="H49" t="s">
        <v>234</v>
      </c>
    </row>
    <row r="50" spans="2:8">
      <c r="B50" s="741">
        <v>45371</v>
      </c>
      <c r="C50" t="s">
        <v>232</v>
      </c>
      <c r="D50">
        <v>180</v>
      </c>
      <c r="E50" t="s">
        <v>281</v>
      </c>
      <c r="F50" t="s">
        <v>233</v>
      </c>
      <c r="G50" t="s">
        <v>10</v>
      </c>
      <c r="H50" t="s">
        <v>234</v>
      </c>
    </row>
    <row r="51" spans="2:8">
      <c r="B51" s="741">
        <v>45595</v>
      </c>
      <c r="C51" t="s">
        <v>232</v>
      </c>
      <c r="D51">
        <v>360</v>
      </c>
      <c r="E51" t="s">
        <v>269</v>
      </c>
      <c r="F51" t="s">
        <v>235</v>
      </c>
      <c r="G51" t="s">
        <v>10</v>
      </c>
      <c r="H51" t="s">
        <v>234</v>
      </c>
    </row>
    <row r="52" spans="2:8">
      <c r="B52" s="741">
        <v>45404</v>
      </c>
      <c r="C52" t="s">
        <v>232</v>
      </c>
      <c r="D52">
        <v>540</v>
      </c>
      <c r="E52" t="s">
        <v>282</v>
      </c>
      <c r="F52" t="s">
        <v>235</v>
      </c>
      <c r="G52" t="s">
        <v>10</v>
      </c>
      <c r="H52" t="s">
        <v>234</v>
      </c>
    </row>
    <row r="53" spans="2:8">
      <c r="B53" s="741">
        <v>45392</v>
      </c>
      <c r="C53" t="s">
        <v>232</v>
      </c>
      <c r="D53">
        <v>720</v>
      </c>
      <c r="E53" t="s">
        <v>283</v>
      </c>
      <c r="F53" t="s">
        <v>235</v>
      </c>
      <c r="G53" t="s">
        <v>10</v>
      </c>
      <c r="H53" t="s">
        <v>234</v>
      </c>
    </row>
    <row r="54" spans="2:8">
      <c r="B54" s="741">
        <v>45422</v>
      </c>
      <c r="C54" t="s">
        <v>232</v>
      </c>
      <c r="D54">
        <v>1260</v>
      </c>
      <c r="E54" t="s">
        <v>283</v>
      </c>
      <c r="F54" t="s">
        <v>235</v>
      </c>
      <c r="G54" t="s">
        <v>10</v>
      </c>
      <c r="H54" t="s">
        <v>234</v>
      </c>
    </row>
    <row r="55" spans="2:8">
      <c r="B55" s="741">
        <v>45432</v>
      </c>
      <c r="C55" t="s">
        <v>232</v>
      </c>
      <c r="D55">
        <v>2160</v>
      </c>
      <c r="E55" t="s">
        <v>284</v>
      </c>
      <c r="F55" t="s">
        <v>235</v>
      </c>
      <c r="G55" t="s">
        <v>10</v>
      </c>
      <c r="H55" t="s">
        <v>234</v>
      </c>
    </row>
    <row r="57" spans="2:8">
      <c r="D57" s="164">
        <f>SUM(D28:D56)</f>
        <v>9180</v>
      </c>
    </row>
    <row r="59" spans="2:8">
      <c r="B59" t="s">
        <v>236</v>
      </c>
      <c r="C59" t="s">
        <v>261</v>
      </c>
      <c r="D59" t="s">
        <v>262</v>
      </c>
      <c r="E59" t="s">
        <v>237</v>
      </c>
      <c r="F59" t="s">
        <v>238</v>
      </c>
      <c r="G59" t="s">
        <v>263</v>
      </c>
      <c r="H59" t="s">
        <v>264</v>
      </c>
    </row>
    <row r="60" spans="2:8">
      <c r="B60" s="741">
        <v>45636</v>
      </c>
      <c r="C60" t="s">
        <v>232</v>
      </c>
      <c r="D60">
        <v>180</v>
      </c>
      <c r="E60" t="s">
        <v>308</v>
      </c>
      <c r="F60" t="s">
        <v>235</v>
      </c>
      <c r="G60" t="s">
        <v>10</v>
      </c>
      <c r="H60" t="s">
        <v>390</v>
      </c>
    </row>
    <row r="61" spans="2:8">
      <c r="B61" s="741">
        <v>45293</v>
      </c>
      <c r="C61" t="s">
        <v>232</v>
      </c>
      <c r="D61">
        <v>180</v>
      </c>
      <c r="E61" t="s">
        <v>368</v>
      </c>
      <c r="F61" t="s">
        <v>235</v>
      </c>
      <c r="G61" t="s">
        <v>10</v>
      </c>
      <c r="H61" t="s">
        <v>390</v>
      </c>
    </row>
    <row r="62" spans="2:8">
      <c r="B62" s="741">
        <v>45362</v>
      </c>
      <c r="C62" t="s">
        <v>232</v>
      </c>
      <c r="D62">
        <v>180</v>
      </c>
      <c r="E62" t="s">
        <v>306</v>
      </c>
      <c r="F62" t="s">
        <v>235</v>
      </c>
      <c r="G62" t="s">
        <v>10</v>
      </c>
      <c r="H62" t="s">
        <v>390</v>
      </c>
    </row>
    <row r="63" spans="2:8">
      <c r="B63" s="741">
        <v>45334</v>
      </c>
      <c r="C63" t="s">
        <v>232</v>
      </c>
      <c r="D63">
        <v>180</v>
      </c>
      <c r="E63" t="s">
        <v>391</v>
      </c>
      <c r="F63" t="s">
        <v>235</v>
      </c>
      <c r="G63" t="s">
        <v>10</v>
      </c>
      <c r="H63" t="s">
        <v>390</v>
      </c>
    </row>
    <row r="65" spans="3:5">
      <c r="D65" s="164">
        <f>SUM(D60:D64)</f>
        <v>720</v>
      </c>
    </row>
    <row r="68" spans="3:5">
      <c r="C68" s="405" t="s">
        <v>410</v>
      </c>
      <c r="D68" s="345" t="s">
        <v>402</v>
      </c>
      <c r="E68" s="164">
        <v>180</v>
      </c>
    </row>
    <row r="69" spans="3:5" ht="13.15" thickBot="1">
      <c r="C69" s="164"/>
      <c r="E69" s="790">
        <f>SUM(E68)</f>
        <v>180</v>
      </c>
    </row>
    <row r="70" spans="3:5" ht="13.15" thickTop="1">
      <c r="C70" s="164"/>
    </row>
    <row r="71" spans="3:5">
      <c r="C71" s="164"/>
    </row>
    <row r="72" spans="3:5">
      <c r="C72" s="405" t="s">
        <v>393</v>
      </c>
      <c r="D72" s="345" t="s">
        <v>404</v>
      </c>
      <c r="E72" s="345">
        <v>180</v>
      </c>
    </row>
    <row r="73" spans="3:5">
      <c r="C73" s="164"/>
      <c r="D73" s="345" t="s">
        <v>394</v>
      </c>
      <c r="E73" s="345">
        <v>180</v>
      </c>
    </row>
    <row r="74" spans="3:5">
      <c r="C74" s="164"/>
      <c r="D74" s="345" t="s">
        <v>401</v>
      </c>
      <c r="E74" s="345">
        <v>180</v>
      </c>
    </row>
    <row r="75" spans="3:5" ht="13.15" thickBot="1">
      <c r="C75" s="164"/>
      <c r="E75" s="768">
        <f>SUM(E72:E74)</f>
        <v>540</v>
      </c>
    </row>
    <row r="76" spans="3:5" ht="13.15" thickTop="1"/>
  </sheetData>
  <mergeCells count="5">
    <mergeCell ref="D4:I4"/>
    <mergeCell ref="J4:M4"/>
    <mergeCell ref="D5:F5"/>
    <mergeCell ref="G5:I5"/>
    <mergeCell ref="J5:M5"/>
  </mergeCells>
  <phoneticPr fontId="0" type="noConversion"/>
  <printOptions horizontalCentered="1"/>
  <pageMargins left="0.15748031496062992" right="0.15748031496062992" top="0.59055118110236227" bottom="0.59055118110236227" header="0.51181102362204722" footer="0.51181102362204722"/>
  <pageSetup paperSize="9" scale="85" orientation="landscape" r:id="rId1"/>
  <headerFooter alignWithMargins="0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L28"/>
  <sheetViews>
    <sheetView zoomScale="75" zoomScaleNormal="75" workbookViewId="0">
      <selection activeCell="H13" sqref="H13"/>
    </sheetView>
  </sheetViews>
  <sheetFormatPr defaultColWidth="9.1328125" defaultRowHeight="12.75"/>
  <cols>
    <col min="1" max="1" width="9.1328125" style="163"/>
    <col min="2" max="2" width="10" style="163" customWidth="1"/>
    <col min="3" max="3" width="50.6640625" style="165" bestFit="1" customWidth="1"/>
    <col min="4" max="7" width="11.6640625" style="164" customWidth="1"/>
    <col min="8" max="8" width="9" style="164" bestFit="1" customWidth="1"/>
    <col min="9" max="9" width="11.6640625" style="164" customWidth="1"/>
    <col min="10" max="10" width="12" style="164" customWidth="1"/>
    <col min="11" max="12" width="11.6640625" style="164" customWidth="1"/>
    <col min="13" max="16384" width="9.1328125" style="164"/>
  </cols>
  <sheetData>
    <row r="3" spans="1:12" ht="13.15" thickBot="1">
      <c r="A3" s="405"/>
      <c r="B3" s="405"/>
      <c r="C3" s="406"/>
      <c r="D3" s="345"/>
      <c r="E3" s="345"/>
      <c r="F3" s="345"/>
      <c r="G3" s="345"/>
      <c r="H3" s="345"/>
      <c r="I3" s="345"/>
      <c r="J3" s="345"/>
      <c r="K3" s="345"/>
      <c r="L3" s="345"/>
    </row>
    <row r="4" spans="1:12" s="165" customFormat="1" ht="13.15" thickBot="1">
      <c r="A4" s="222"/>
      <c r="B4" s="421"/>
      <c r="C4" s="407"/>
      <c r="D4" s="801" t="s">
        <v>103</v>
      </c>
      <c r="E4" s="802"/>
      <c r="F4" s="802"/>
      <c r="G4" s="802"/>
      <c r="H4" s="802"/>
      <c r="I4" s="803"/>
      <c r="J4" s="804" t="s">
        <v>154</v>
      </c>
      <c r="K4" s="805"/>
      <c r="L4" s="806"/>
    </row>
    <row r="5" spans="1:12" s="165" customFormat="1">
      <c r="A5" s="222"/>
      <c r="B5" s="408" t="s">
        <v>1</v>
      </c>
      <c r="C5" s="408" t="s">
        <v>2</v>
      </c>
      <c r="D5" s="807" t="s">
        <v>106</v>
      </c>
      <c r="E5" s="808"/>
      <c r="F5" s="809"/>
      <c r="G5" s="807" t="s">
        <v>155</v>
      </c>
      <c r="H5" s="808"/>
      <c r="I5" s="809"/>
      <c r="J5" s="807" t="s">
        <v>155</v>
      </c>
      <c r="K5" s="808"/>
      <c r="L5" s="809"/>
    </row>
    <row r="6" spans="1:12" s="7" customFormat="1" ht="13.15" thickBot="1">
      <c r="A6" s="222"/>
      <c r="B6" s="223" t="s">
        <v>5</v>
      </c>
      <c r="C6" s="223"/>
      <c r="D6" s="409" t="s">
        <v>108</v>
      </c>
      <c r="E6" s="360" t="s">
        <v>109</v>
      </c>
      <c r="F6" s="238" t="s">
        <v>113</v>
      </c>
      <c r="G6" s="410" t="s">
        <v>114</v>
      </c>
      <c r="H6" s="360" t="s">
        <v>115</v>
      </c>
      <c r="I6" s="239" t="s">
        <v>111</v>
      </c>
      <c r="J6" s="410" t="s">
        <v>114</v>
      </c>
      <c r="K6" s="360" t="s">
        <v>115</v>
      </c>
      <c r="L6" s="239" t="s">
        <v>111</v>
      </c>
    </row>
    <row r="7" spans="1:12" s="166" customFormat="1" ht="10.15">
      <c r="B7" s="167"/>
      <c r="C7" s="168"/>
      <c r="D7" s="169" t="s">
        <v>116</v>
      </c>
      <c r="E7" s="170" t="s">
        <v>117</v>
      </c>
      <c r="F7" s="171" t="s">
        <v>118</v>
      </c>
      <c r="G7" s="169" t="s">
        <v>119</v>
      </c>
      <c r="H7" s="170" t="s">
        <v>120</v>
      </c>
      <c r="I7" s="172" t="s">
        <v>121</v>
      </c>
      <c r="J7" s="169" t="s">
        <v>156</v>
      </c>
      <c r="K7" s="170" t="s">
        <v>122</v>
      </c>
      <c r="L7" s="172" t="s">
        <v>157</v>
      </c>
    </row>
    <row r="8" spans="1:12" s="166" customFormat="1" ht="10.15">
      <c r="B8" s="167"/>
      <c r="C8" s="168"/>
      <c r="D8" s="173"/>
      <c r="E8" s="174"/>
      <c r="F8" s="175"/>
      <c r="G8" s="176"/>
      <c r="H8" s="174"/>
      <c r="I8" s="177"/>
      <c r="J8" s="176"/>
      <c r="K8" s="174"/>
      <c r="L8" s="177"/>
    </row>
    <row r="9" spans="1:12" s="166" customFormat="1" ht="10.15">
      <c r="B9" s="167"/>
      <c r="C9" s="168"/>
      <c r="D9" s="173"/>
      <c r="E9" s="174"/>
      <c r="F9" s="175"/>
      <c r="G9" s="176"/>
      <c r="H9" s="174"/>
      <c r="I9" s="177"/>
      <c r="J9" s="176"/>
      <c r="K9" s="174"/>
      <c r="L9" s="177"/>
    </row>
    <row r="10" spans="1:12" ht="13.15">
      <c r="A10" s="405"/>
      <c r="B10" s="422"/>
      <c r="C10" s="178" t="s">
        <v>8</v>
      </c>
      <c r="D10" s="356"/>
      <c r="E10" s="355"/>
      <c r="F10" s="411"/>
      <c r="G10" s="412"/>
      <c r="H10" s="355"/>
      <c r="I10" s="413"/>
      <c r="J10" s="412"/>
      <c r="K10" s="355"/>
      <c r="L10" s="413"/>
    </row>
    <row r="11" spans="1:12">
      <c r="A11" s="405"/>
      <c r="B11" s="422"/>
      <c r="C11" s="180"/>
      <c r="D11" s="356"/>
      <c r="E11" s="355"/>
      <c r="F11" s="411"/>
      <c r="G11" s="412"/>
      <c r="H11" s="355"/>
      <c r="I11" s="413"/>
      <c r="J11" s="412"/>
      <c r="K11" s="355"/>
      <c r="L11" s="413"/>
    </row>
    <row r="12" spans="1:12" ht="13.15">
      <c r="A12" s="405"/>
      <c r="B12" s="422"/>
      <c r="C12" s="11" t="s">
        <v>231</v>
      </c>
      <c r="D12" s="356"/>
      <c r="E12" s="355"/>
      <c r="F12" s="411"/>
      <c r="G12" s="412"/>
      <c r="H12" s="355"/>
      <c r="I12" s="413"/>
      <c r="J12" s="412"/>
      <c r="K12" s="355"/>
      <c r="L12" s="413"/>
    </row>
    <row r="13" spans="1:12" ht="14.25">
      <c r="A13" s="405"/>
      <c r="B13" s="279" t="s">
        <v>131</v>
      </c>
      <c r="C13" s="180" t="s">
        <v>158</v>
      </c>
      <c r="D13" s="356">
        <f>Entrate!E25</f>
        <v>90</v>
      </c>
      <c r="E13" s="355">
        <v>0</v>
      </c>
      <c r="F13" s="411">
        <f>SUM(D13:E13)</f>
        <v>90</v>
      </c>
      <c r="G13" s="412">
        <f>+F23</f>
        <v>90</v>
      </c>
      <c r="H13" s="633">
        <v>90</v>
      </c>
      <c r="I13" s="413">
        <f>+G13-H13</f>
        <v>0</v>
      </c>
      <c r="J13" s="412">
        <f>+'RF - Entrate'!J22</f>
        <v>0</v>
      </c>
      <c r="K13" s="355">
        <v>0</v>
      </c>
      <c r="L13" s="413"/>
    </row>
    <row r="14" spans="1:12">
      <c r="A14" s="405"/>
      <c r="B14" s="278"/>
      <c r="C14" s="180" t="s">
        <v>161</v>
      </c>
      <c r="D14" s="356"/>
      <c r="E14" s="355"/>
      <c r="G14" s="412"/>
      <c r="I14" s="413"/>
      <c r="J14" s="412"/>
      <c r="K14" s="355"/>
      <c r="L14" s="413"/>
    </row>
    <row r="15" spans="1:12">
      <c r="A15" s="414"/>
      <c r="B15" s="278"/>
      <c r="C15" s="180" t="s">
        <v>162</v>
      </c>
      <c r="D15" s="356"/>
      <c r="E15" s="355"/>
      <c r="F15" s="411"/>
      <c r="G15" s="412"/>
      <c r="H15" s="355"/>
      <c r="J15" s="412"/>
      <c r="K15" s="355"/>
      <c r="L15" s="413"/>
    </row>
    <row r="16" spans="1:12">
      <c r="A16" s="405"/>
      <c r="B16" s="278"/>
      <c r="C16" s="180"/>
      <c r="D16" s="356"/>
      <c r="E16" s="355"/>
      <c r="F16" s="411"/>
      <c r="G16" s="412"/>
      <c r="H16" s="355"/>
      <c r="I16" s="413"/>
      <c r="J16" s="412"/>
      <c r="K16" s="355"/>
      <c r="L16" s="413"/>
    </row>
    <row r="17" spans="2:12">
      <c r="B17" s="278"/>
      <c r="C17" s="180"/>
      <c r="D17" s="356"/>
      <c r="E17" s="355"/>
      <c r="F17" s="411"/>
      <c r="G17" s="412"/>
      <c r="H17" s="355"/>
      <c r="I17" s="413"/>
      <c r="J17" s="412"/>
      <c r="K17" s="355"/>
      <c r="L17" s="413"/>
    </row>
    <row r="18" spans="2:12">
      <c r="B18" s="278"/>
      <c r="C18" s="180"/>
      <c r="D18" s="356"/>
      <c r="E18" s="355"/>
      <c r="F18" s="411"/>
      <c r="G18" s="412"/>
      <c r="H18" s="355"/>
      <c r="I18" s="413"/>
      <c r="J18" s="412"/>
      <c r="K18" s="355"/>
      <c r="L18" s="413"/>
    </row>
    <row r="19" spans="2:12">
      <c r="B19" s="278"/>
      <c r="C19" s="180"/>
      <c r="D19" s="356"/>
      <c r="E19" s="355"/>
      <c r="F19" s="411"/>
      <c r="G19" s="412"/>
      <c r="H19" s="355"/>
      <c r="I19" s="413"/>
      <c r="J19" s="412"/>
      <c r="K19" s="355"/>
      <c r="L19" s="413"/>
    </row>
    <row r="20" spans="2:12">
      <c r="B20" s="278"/>
      <c r="C20" s="180"/>
      <c r="D20" s="356"/>
      <c r="E20" s="355"/>
      <c r="F20" s="411"/>
      <c r="G20" s="412"/>
      <c r="H20" s="355"/>
      <c r="I20" s="413"/>
      <c r="J20" s="412"/>
      <c r="K20" s="355"/>
      <c r="L20" s="413"/>
    </row>
    <row r="21" spans="2:12">
      <c r="B21" s="278"/>
      <c r="C21" s="180"/>
      <c r="D21" s="356"/>
      <c r="E21" s="355"/>
      <c r="F21" s="411"/>
      <c r="G21" s="412"/>
      <c r="H21" s="355"/>
      <c r="I21" s="413"/>
      <c r="J21" s="412"/>
      <c r="K21" s="355"/>
      <c r="L21" s="413"/>
    </row>
    <row r="22" spans="2:12">
      <c r="B22" s="278"/>
      <c r="C22" s="180"/>
      <c r="D22" s="356"/>
      <c r="E22" s="355"/>
      <c r="F22" s="411"/>
      <c r="G22" s="412"/>
      <c r="H22" s="355"/>
      <c r="I22" s="413"/>
      <c r="J22" s="412"/>
      <c r="K22" s="355"/>
      <c r="L22" s="413"/>
    </row>
    <row r="23" spans="2:12" ht="13.15" thickBot="1">
      <c r="B23" s="423"/>
      <c r="C23" s="416" t="s">
        <v>160</v>
      </c>
      <c r="D23" s="358">
        <f>SUM(D8:D22)</f>
        <v>90</v>
      </c>
      <c r="E23" s="358">
        <f>SUM(E8:E22)</f>
        <v>0</v>
      </c>
      <c r="F23" s="358">
        <f>SUM(F8:F22)</f>
        <v>90</v>
      </c>
      <c r="G23" s="358">
        <f>SUM(G8:G22)</f>
        <v>90</v>
      </c>
      <c r="H23" s="358">
        <f>SUM(H13:H22)</f>
        <v>90</v>
      </c>
      <c r="I23" s="417">
        <f>G23-H23</f>
        <v>0</v>
      </c>
      <c r="J23" s="418">
        <f>SUM(J13:J22)</f>
        <v>0</v>
      </c>
      <c r="K23" s="358">
        <f>SUM(K13:K22)</f>
        <v>0</v>
      </c>
      <c r="L23" s="417">
        <f>+J23-K23</f>
        <v>0</v>
      </c>
    </row>
    <row r="24" spans="2:12" ht="13.15" thickTop="1">
      <c r="B24" s="424"/>
      <c r="C24" s="406"/>
      <c r="D24" s="345"/>
      <c r="E24" s="345"/>
      <c r="F24" s="345"/>
      <c r="G24" s="345"/>
      <c r="H24" s="345"/>
      <c r="I24" s="345"/>
      <c r="J24" s="345"/>
      <c r="K24" s="345"/>
      <c r="L24" s="345"/>
    </row>
    <row r="25" spans="2:12">
      <c r="B25" s="424"/>
      <c r="C25" s="406"/>
      <c r="D25" s="345"/>
      <c r="E25" s="345"/>
      <c r="F25" s="345"/>
      <c r="G25" s="420"/>
      <c r="H25" s="420"/>
      <c r="I25" s="345"/>
      <c r="J25" s="345"/>
      <c r="K25" s="420"/>
      <c r="L25" s="345"/>
    </row>
    <row r="26" spans="2:12">
      <c r="B26" s="424"/>
      <c r="C26" s="406"/>
      <c r="D26" s="345"/>
      <c r="E26" s="345"/>
      <c r="F26" s="345"/>
      <c r="G26" s="345"/>
      <c r="H26" s="345"/>
      <c r="I26" s="345"/>
      <c r="J26" s="345"/>
      <c r="K26" s="345"/>
      <c r="L26" s="345"/>
    </row>
    <row r="27" spans="2:12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2:12">
      <c r="B28" s="741">
        <v>45545</v>
      </c>
      <c r="C28" t="s">
        <v>232</v>
      </c>
      <c r="D28">
        <v>90</v>
      </c>
      <c r="E28" t="s">
        <v>285</v>
      </c>
      <c r="F28" t="s">
        <v>286</v>
      </c>
      <c r="G28" t="s">
        <v>131</v>
      </c>
      <c r="H28" t="s">
        <v>231</v>
      </c>
    </row>
  </sheetData>
  <mergeCells count="5">
    <mergeCell ref="D4:I4"/>
    <mergeCell ref="J4:L4"/>
    <mergeCell ref="D5:F5"/>
    <mergeCell ref="G5:I5"/>
    <mergeCell ref="J5:L5"/>
  </mergeCells>
  <printOptions horizontalCentered="1"/>
  <pageMargins left="0.15748031496062992" right="0.15748031496062992" top="0.59055118110236227" bottom="0.59055118110236227" header="0.51181102362204722" footer="0.51181102362204722"/>
  <pageSetup paperSize="9" scale="85" orientation="landscape" r:id="rId1"/>
  <headerFooter alignWithMargins="0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M24"/>
  <sheetViews>
    <sheetView zoomScale="75" zoomScaleNormal="75" workbookViewId="0">
      <selection activeCell="C12" sqref="C12"/>
    </sheetView>
  </sheetViews>
  <sheetFormatPr defaultColWidth="9.1328125" defaultRowHeight="12.75"/>
  <cols>
    <col min="1" max="1" width="9.1328125" style="164"/>
    <col min="2" max="2" width="11.1328125" style="163" customWidth="1"/>
    <col min="3" max="3" width="52.33203125" style="164" bestFit="1" customWidth="1"/>
    <col min="4" max="13" width="11.6640625" style="164" customWidth="1"/>
    <col min="14" max="16384" width="9.1328125" style="164"/>
  </cols>
  <sheetData>
    <row r="3" spans="2:13" ht="13.15" thickBot="1">
      <c r="B3" s="405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</row>
    <row r="4" spans="2:13" s="165" customFormat="1" ht="13.15" thickBot="1">
      <c r="B4" s="421"/>
      <c r="C4" s="407"/>
      <c r="D4" s="801" t="s">
        <v>103</v>
      </c>
      <c r="E4" s="802"/>
      <c r="F4" s="802"/>
      <c r="G4" s="802"/>
      <c r="H4" s="802"/>
      <c r="I4" s="810"/>
      <c r="J4" s="811" t="s">
        <v>163</v>
      </c>
      <c r="K4" s="805"/>
      <c r="L4" s="805"/>
      <c r="M4" s="806"/>
    </row>
    <row r="5" spans="2:13" s="165" customFormat="1">
      <c r="B5" s="408" t="s">
        <v>1</v>
      </c>
      <c r="C5" s="408" t="s">
        <v>2</v>
      </c>
      <c r="D5" s="807" t="s">
        <v>106</v>
      </c>
      <c r="E5" s="808"/>
      <c r="F5" s="809"/>
      <c r="G5" s="807" t="s">
        <v>155</v>
      </c>
      <c r="H5" s="808"/>
      <c r="I5" s="809"/>
      <c r="J5" s="807" t="s">
        <v>155</v>
      </c>
      <c r="K5" s="808"/>
      <c r="L5" s="808"/>
      <c r="M5" s="809"/>
    </row>
    <row r="6" spans="2:13" s="7" customFormat="1" ht="13.15" thickBot="1">
      <c r="B6" s="223" t="s">
        <v>5</v>
      </c>
      <c r="C6" s="223"/>
      <c r="D6" s="409" t="s">
        <v>108</v>
      </c>
      <c r="E6" s="360" t="s">
        <v>109</v>
      </c>
      <c r="F6" s="238" t="s">
        <v>113</v>
      </c>
      <c r="G6" s="410" t="s">
        <v>114</v>
      </c>
      <c r="H6" s="360" t="s">
        <v>115</v>
      </c>
      <c r="I6" s="239" t="s">
        <v>111</v>
      </c>
      <c r="J6" s="410" t="s">
        <v>114</v>
      </c>
      <c r="K6" s="360" t="s">
        <v>164</v>
      </c>
      <c r="L6" s="238" t="s">
        <v>110</v>
      </c>
      <c r="M6" s="239" t="s">
        <v>111</v>
      </c>
    </row>
    <row r="7" spans="2:13" s="166" customFormat="1" ht="10.15">
      <c r="B7" s="167"/>
      <c r="C7" s="167"/>
      <c r="D7" s="169" t="s">
        <v>116</v>
      </c>
      <c r="E7" s="170" t="s">
        <v>117</v>
      </c>
      <c r="F7" s="171" t="s">
        <v>118</v>
      </c>
      <c r="G7" s="169" t="s">
        <v>119</v>
      </c>
      <c r="H7" s="170" t="s">
        <v>120</v>
      </c>
      <c r="I7" s="172" t="s">
        <v>121</v>
      </c>
      <c r="J7" s="169" t="s">
        <v>119</v>
      </c>
      <c r="K7" s="170" t="s">
        <v>120</v>
      </c>
      <c r="L7" s="171" t="s">
        <v>123</v>
      </c>
      <c r="M7" s="172" t="s">
        <v>165</v>
      </c>
    </row>
    <row r="8" spans="2:13" s="166" customFormat="1" ht="10.15">
      <c r="B8" s="167"/>
      <c r="C8" s="167"/>
      <c r="D8" s="173"/>
      <c r="E8" s="174"/>
      <c r="F8" s="175"/>
      <c r="G8" s="176"/>
      <c r="H8" s="174"/>
      <c r="I8" s="177"/>
      <c r="J8" s="176"/>
      <c r="K8" s="174"/>
      <c r="L8" s="175"/>
      <c r="M8" s="177"/>
    </row>
    <row r="9" spans="2:13" s="166" customFormat="1" ht="10.15">
      <c r="B9" s="167"/>
      <c r="C9" s="167"/>
      <c r="D9" s="173"/>
      <c r="E9" s="174"/>
      <c r="F9" s="175"/>
      <c r="G9" s="176"/>
      <c r="H9" s="174"/>
      <c r="I9" s="177"/>
      <c r="J9" s="176"/>
      <c r="K9" s="174"/>
      <c r="L9" s="175"/>
      <c r="M9" s="177"/>
    </row>
    <row r="10" spans="2:13" ht="13.15">
      <c r="B10" s="422"/>
      <c r="C10" s="181" t="s">
        <v>8</v>
      </c>
      <c r="D10" s="356"/>
      <c r="E10" s="355"/>
      <c r="F10" s="411"/>
      <c r="G10" s="412"/>
      <c r="H10" s="355"/>
      <c r="I10" s="413"/>
      <c r="J10" s="412"/>
      <c r="K10" s="355"/>
      <c r="L10" s="411"/>
      <c r="M10" s="413"/>
    </row>
    <row r="11" spans="2:13">
      <c r="B11" s="422"/>
      <c r="C11" s="240"/>
      <c r="D11" s="356"/>
      <c r="E11" s="355"/>
      <c r="F11" s="411"/>
      <c r="G11" s="412"/>
      <c r="H11" s="355"/>
      <c r="I11" s="413"/>
      <c r="J11" s="412"/>
      <c r="K11" s="355"/>
      <c r="L11" s="411"/>
      <c r="M11" s="413"/>
    </row>
    <row r="12" spans="2:13">
      <c r="B12" s="422"/>
      <c r="C12" s="210" t="s">
        <v>259</v>
      </c>
      <c r="D12" s="356"/>
      <c r="E12" s="355"/>
      <c r="F12" s="411"/>
      <c r="G12" s="412"/>
      <c r="H12" s="355"/>
      <c r="I12" s="413"/>
      <c r="J12" s="412"/>
      <c r="K12" s="355"/>
      <c r="L12" s="411"/>
      <c r="M12" s="413"/>
    </row>
    <row r="13" spans="2:13">
      <c r="B13" s="279" t="s">
        <v>11</v>
      </c>
      <c r="C13" s="180" t="s">
        <v>158</v>
      </c>
      <c r="D13" s="356">
        <f>Entrate!E26</f>
        <v>0</v>
      </c>
      <c r="E13" s="573">
        <v>0</v>
      </c>
      <c r="F13" s="411">
        <f>+D13+E13</f>
        <v>0</v>
      </c>
      <c r="G13" s="412">
        <f>+F23</f>
        <v>0</v>
      </c>
      <c r="H13" s="573">
        <v>0</v>
      </c>
      <c r="I13" s="413">
        <f>+G13-H13</f>
        <v>0</v>
      </c>
      <c r="J13" s="412" t="e">
        <f>+'RF - Entrate'!#REF!</f>
        <v>#REF!</v>
      </c>
      <c r="K13" s="573"/>
      <c r="L13" s="574"/>
      <c r="M13" s="413"/>
    </row>
    <row r="14" spans="2:13">
      <c r="B14" s="278"/>
      <c r="C14" s="240"/>
      <c r="D14" s="356"/>
      <c r="E14" s="355"/>
      <c r="F14" s="411"/>
      <c r="G14" s="412"/>
      <c r="I14" s="413"/>
      <c r="J14" s="412"/>
      <c r="K14" s="355"/>
      <c r="L14" s="411"/>
      <c r="M14" s="413"/>
    </row>
    <row r="15" spans="2:13">
      <c r="B15" s="278"/>
      <c r="C15" s="180"/>
      <c r="D15" s="356"/>
      <c r="E15" s="355"/>
      <c r="F15" s="411"/>
      <c r="G15" s="412"/>
      <c r="H15" s="355"/>
      <c r="J15" s="412"/>
      <c r="K15" s="355"/>
      <c r="L15" s="411"/>
      <c r="M15" s="413"/>
    </row>
    <row r="16" spans="2:13">
      <c r="B16" s="278"/>
      <c r="C16" s="180"/>
      <c r="D16" s="356"/>
      <c r="E16" s="355"/>
      <c r="F16" s="411"/>
      <c r="G16" s="412"/>
      <c r="H16" s="355"/>
      <c r="J16" s="412"/>
      <c r="K16" s="355"/>
      <c r="L16" s="411"/>
      <c r="M16" s="413"/>
    </row>
    <row r="17" spans="2:13">
      <c r="B17" s="278"/>
      <c r="C17" s="180"/>
      <c r="D17" s="356"/>
      <c r="E17" s="355"/>
      <c r="F17" s="411"/>
      <c r="G17" s="412"/>
      <c r="H17" s="355"/>
      <c r="J17" s="412"/>
      <c r="K17" s="355"/>
      <c r="L17" s="411"/>
      <c r="M17" s="413"/>
    </row>
    <row r="18" spans="2:13">
      <c r="B18" s="278"/>
      <c r="C18" s="180"/>
      <c r="D18" s="356"/>
      <c r="E18" s="355"/>
      <c r="F18" s="411"/>
      <c r="G18" s="412"/>
      <c r="H18" s="355"/>
      <c r="J18" s="412"/>
      <c r="K18" s="355"/>
      <c r="L18" s="411"/>
      <c r="M18" s="413"/>
    </row>
    <row r="19" spans="2:13">
      <c r="B19" s="278"/>
      <c r="C19" s="240"/>
      <c r="D19" s="356"/>
      <c r="E19" s="355"/>
      <c r="F19" s="411"/>
      <c r="G19" s="412"/>
      <c r="H19" s="355"/>
      <c r="I19" s="413"/>
      <c r="J19" s="412"/>
      <c r="K19" s="355"/>
      <c r="L19" s="411"/>
      <c r="M19" s="413"/>
    </row>
    <row r="20" spans="2:13">
      <c r="B20" s="278"/>
      <c r="C20" s="240"/>
      <c r="D20" s="356"/>
      <c r="E20" s="355"/>
      <c r="F20" s="411"/>
      <c r="G20" s="412"/>
      <c r="H20" s="355"/>
      <c r="I20" s="413"/>
      <c r="J20" s="412"/>
      <c r="K20" s="355"/>
      <c r="L20" s="411"/>
      <c r="M20" s="413"/>
    </row>
    <row r="21" spans="2:13">
      <c r="B21" s="278"/>
      <c r="C21" s="240"/>
      <c r="D21" s="356"/>
      <c r="E21" s="355"/>
      <c r="F21" s="411"/>
      <c r="G21" s="412"/>
      <c r="H21" s="355"/>
      <c r="I21" s="413"/>
      <c r="J21" s="412"/>
      <c r="K21" s="355"/>
      <c r="L21" s="411"/>
      <c r="M21" s="413"/>
    </row>
    <row r="22" spans="2:13">
      <c r="B22" s="425"/>
      <c r="C22" s="426"/>
      <c r="D22" s="357"/>
      <c r="E22" s="427"/>
      <c r="F22" s="427"/>
      <c r="G22" s="428"/>
      <c r="H22" s="427"/>
      <c r="I22" s="429"/>
      <c r="J22" s="428"/>
      <c r="K22" s="427"/>
      <c r="L22" s="411"/>
      <c r="M22" s="413"/>
    </row>
    <row r="23" spans="2:13" ht="13.15" thickBot="1">
      <c r="B23" s="430"/>
      <c r="C23" s="431" t="s">
        <v>160</v>
      </c>
      <c r="D23" s="358">
        <f>SUM(D8:D22)</f>
        <v>0</v>
      </c>
      <c r="E23" s="358">
        <f>SUM(E8:E22)</f>
        <v>0</v>
      </c>
      <c r="F23" s="432">
        <f>SUM(D23:E23)</f>
        <v>0</v>
      </c>
      <c r="G23" s="418">
        <f>SUM(G8:G22)</f>
        <v>0</v>
      </c>
      <c r="H23" s="433">
        <f>SUM(H8:H22)</f>
        <v>0</v>
      </c>
      <c r="I23" s="417">
        <f>G23-H23</f>
        <v>0</v>
      </c>
      <c r="J23" s="418" t="e">
        <f>SUM(J13:J22)</f>
        <v>#REF!</v>
      </c>
      <c r="K23" s="418">
        <f t="shared" ref="K23:L23" si="0">SUM(K13:K22)</f>
        <v>0</v>
      </c>
      <c r="L23" s="418">
        <f t="shared" si="0"/>
        <v>0</v>
      </c>
      <c r="M23" s="417" t="e">
        <f>+J23+K23-L23</f>
        <v>#REF!</v>
      </c>
    </row>
    <row r="24" spans="2:13" ht="13.15" thickTop="1">
      <c r="B24" s="405"/>
      <c r="C24" s="345"/>
      <c r="D24" s="345"/>
      <c r="E24" s="345"/>
      <c r="F24" s="345"/>
      <c r="G24" s="345"/>
      <c r="H24" s="345"/>
      <c r="I24" s="345"/>
      <c r="J24" s="345"/>
      <c r="K24" s="345"/>
      <c r="L24" s="345"/>
      <c r="M24" s="345"/>
    </row>
  </sheetData>
  <mergeCells count="5">
    <mergeCell ref="D4:I4"/>
    <mergeCell ref="J4:M4"/>
    <mergeCell ref="D5:F5"/>
    <mergeCell ref="G5:I5"/>
    <mergeCell ref="J5:M5"/>
  </mergeCells>
  <phoneticPr fontId="0" type="noConversion"/>
  <printOptions horizontalCentered="1"/>
  <pageMargins left="0.15748031496062992" right="0.15748031496062992" top="0.98425196850393704" bottom="0.98425196850393704" header="0.51181102362204722" footer="0.51181102362204722"/>
  <pageSetup paperSize="9" scale="80" orientation="landscape" r:id="rId1"/>
  <headerFooter alignWithMargins="0"/>
  <ignoredErrors>
    <ignoredError sqref="F23:I2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L59"/>
  <sheetViews>
    <sheetView zoomScale="75" zoomScaleNormal="75" workbookViewId="0">
      <selection activeCell="E14" sqref="E14"/>
    </sheetView>
  </sheetViews>
  <sheetFormatPr defaultColWidth="9.1328125" defaultRowHeight="12.75"/>
  <cols>
    <col min="1" max="1" width="9.1328125" style="164"/>
    <col min="2" max="2" width="10.6640625" style="163" customWidth="1"/>
    <col min="3" max="3" width="47.33203125" style="164" bestFit="1" customWidth="1"/>
    <col min="4" max="4" width="11.6640625" style="164" customWidth="1"/>
    <col min="5" max="5" width="11.6640625" style="345" customWidth="1"/>
    <col min="6" max="8" width="11.6640625" style="164" customWidth="1"/>
    <col min="9" max="16384" width="9.1328125" style="164"/>
  </cols>
  <sheetData>
    <row r="3" spans="1:11" ht="13.15" thickBot="1"/>
    <row r="4" spans="1:11" s="165" customFormat="1" ht="13.15" thickBot="1">
      <c r="A4" s="406"/>
      <c r="B4" s="421"/>
      <c r="C4" s="407"/>
      <c r="D4" s="801" t="s">
        <v>163</v>
      </c>
      <c r="E4" s="802"/>
      <c r="F4" s="802"/>
      <c r="G4" s="802"/>
      <c r="H4" s="803"/>
      <c r="I4" s="406"/>
    </row>
    <row r="5" spans="1:11" s="165" customFormat="1">
      <c r="A5" s="406"/>
      <c r="B5" s="408" t="s">
        <v>1</v>
      </c>
      <c r="C5" s="408" t="s">
        <v>2</v>
      </c>
      <c r="D5" s="434"/>
      <c r="E5" s="359"/>
      <c r="F5" s="435"/>
      <c r="G5" s="436"/>
      <c r="H5" s="437"/>
      <c r="I5" s="406"/>
    </row>
    <row r="6" spans="1:11" s="7" customFormat="1" ht="25.9" thickBot="1">
      <c r="A6" s="222"/>
      <c r="B6" s="223" t="s">
        <v>5</v>
      </c>
      <c r="C6" s="223"/>
      <c r="D6" s="409" t="s">
        <v>108</v>
      </c>
      <c r="E6" s="360" t="s">
        <v>109</v>
      </c>
      <c r="F6" s="360" t="s">
        <v>110</v>
      </c>
      <c r="G6" s="409" t="s">
        <v>111</v>
      </c>
      <c r="H6" s="239" t="s">
        <v>112</v>
      </c>
      <c r="I6" s="222"/>
    </row>
    <row r="7" spans="1:11" s="166" customFormat="1" ht="10.15">
      <c r="B7" s="167"/>
      <c r="C7" s="167"/>
      <c r="D7" s="169" t="s">
        <v>122</v>
      </c>
      <c r="E7" s="170" t="s">
        <v>123</v>
      </c>
      <c r="F7" s="170" t="s">
        <v>124</v>
      </c>
      <c r="G7" s="182" t="s">
        <v>166</v>
      </c>
      <c r="H7" s="172"/>
    </row>
    <row r="8" spans="1:11" s="166" customFormat="1" ht="10.15">
      <c r="B8" s="167"/>
      <c r="C8" s="167"/>
      <c r="D8" s="173"/>
      <c r="E8" s="174"/>
      <c r="F8" s="174"/>
      <c r="G8" s="173"/>
      <c r="H8" s="177"/>
    </row>
    <row r="9" spans="1:11" s="166" customFormat="1" ht="10.15">
      <c r="B9" s="167"/>
      <c r="C9" s="167"/>
      <c r="D9" s="173"/>
      <c r="E9" s="174"/>
      <c r="F9" s="174"/>
      <c r="G9" s="173"/>
      <c r="H9" s="177"/>
    </row>
    <row r="10" spans="1:11" ht="13.15">
      <c r="A10" s="345"/>
      <c r="B10" s="422"/>
      <c r="C10" s="181" t="s">
        <v>8</v>
      </c>
      <c r="D10" s="356"/>
      <c r="E10" s="355"/>
      <c r="F10" s="355"/>
      <c r="G10" s="356"/>
      <c r="H10" s="413"/>
      <c r="I10" s="345"/>
    </row>
    <row r="11" spans="1:11">
      <c r="A11" s="345"/>
      <c r="B11" s="422"/>
      <c r="C11" s="240"/>
      <c r="D11" s="356"/>
      <c r="E11" s="355"/>
      <c r="F11" s="355"/>
      <c r="G11" s="356"/>
      <c r="H11" s="413"/>
      <c r="I11" s="345"/>
    </row>
    <row r="12" spans="1:11" ht="13.15">
      <c r="A12" s="345"/>
      <c r="B12" s="422"/>
      <c r="C12" s="11" t="s">
        <v>395</v>
      </c>
      <c r="D12" s="356"/>
      <c r="E12" s="355"/>
      <c r="F12" s="355"/>
      <c r="G12" s="356"/>
      <c r="H12" s="413"/>
      <c r="I12" s="345"/>
    </row>
    <row r="13" spans="1:11" ht="13.15">
      <c r="A13" s="345"/>
      <c r="B13" s="279" t="s">
        <v>12</v>
      </c>
      <c r="C13" s="180" t="s">
        <v>158</v>
      </c>
      <c r="D13" s="356">
        <f>+'RF - Entrate'!J23</f>
        <v>2380</v>
      </c>
      <c r="E13" s="355">
        <v>-940</v>
      </c>
      <c r="F13" s="355">
        <v>490</v>
      </c>
      <c r="G13" s="356">
        <f>+D13+E13-F13</f>
        <v>950</v>
      </c>
      <c r="H13" s="540"/>
      <c r="I13" s="345"/>
      <c r="K13" s="553"/>
    </row>
    <row r="14" spans="1:11">
      <c r="A14" s="345"/>
      <c r="B14" s="278"/>
      <c r="C14" s="240"/>
      <c r="D14" s="356"/>
      <c r="E14" s="355"/>
      <c r="F14" s="355"/>
      <c r="G14" s="356"/>
      <c r="H14" s="413"/>
      <c r="I14" s="345"/>
    </row>
    <row r="15" spans="1:11">
      <c r="A15" s="345"/>
      <c r="B15" s="278"/>
      <c r="C15" s="240"/>
      <c r="D15" s="356"/>
      <c r="E15" s="355"/>
      <c r="F15" s="355"/>
      <c r="H15" s="413"/>
      <c r="I15" s="420"/>
    </row>
    <row r="16" spans="1:11">
      <c r="A16" s="345"/>
      <c r="B16" s="278"/>
      <c r="C16" s="240"/>
      <c r="D16" s="356"/>
      <c r="E16" s="355"/>
      <c r="F16" s="355"/>
      <c r="H16" s="413"/>
      <c r="I16" s="420"/>
    </row>
    <row r="17" spans="1:12">
      <c r="A17" s="345"/>
      <c r="B17" s="278"/>
      <c r="C17" s="240"/>
      <c r="D17" s="356"/>
      <c r="E17" s="355"/>
      <c r="F17" s="355"/>
      <c r="H17" s="413"/>
      <c r="I17" s="420"/>
    </row>
    <row r="18" spans="1:12">
      <c r="A18" s="345"/>
      <c r="B18" s="278"/>
      <c r="C18" s="240"/>
      <c r="D18" s="356"/>
      <c r="E18" s="355"/>
      <c r="F18" s="355"/>
      <c r="H18" s="413"/>
      <c r="I18" s="420"/>
    </row>
    <row r="19" spans="1:12">
      <c r="A19" s="345"/>
      <c r="B19" s="278"/>
      <c r="C19" s="240"/>
      <c r="D19" s="356"/>
      <c r="E19" s="355"/>
      <c r="F19" s="355"/>
      <c r="H19" s="413"/>
      <c r="I19" s="420"/>
    </row>
    <row r="20" spans="1:12">
      <c r="A20" s="345"/>
      <c r="B20" s="278"/>
      <c r="C20" s="240"/>
      <c r="D20" s="356"/>
      <c r="E20" s="355"/>
      <c r="F20" s="355"/>
      <c r="G20" s="356"/>
      <c r="H20" s="413"/>
      <c r="I20" s="420"/>
    </row>
    <row r="21" spans="1:12">
      <c r="A21" s="345"/>
      <c r="B21" s="278"/>
      <c r="C21" s="240"/>
      <c r="D21" s="356"/>
      <c r="E21" s="355"/>
      <c r="F21" s="355"/>
      <c r="G21" s="356"/>
      <c r="H21" s="413"/>
      <c r="I21" s="345"/>
    </row>
    <row r="22" spans="1:12" ht="13.15">
      <c r="A22" s="345"/>
      <c r="B22" s="438"/>
      <c r="C22" s="539"/>
      <c r="D22" s="357"/>
      <c r="E22"/>
      <c r="F22" s="355"/>
      <c r="G22" s="356"/>
      <c r="H22" s="540"/>
      <c r="I22" s="345"/>
    </row>
    <row r="23" spans="1:12" ht="13.15" thickBot="1">
      <c r="A23" s="345"/>
      <c r="B23" s="430"/>
      <c r="C23" s="431" t="s">
        <v>160</v>
      </c>
      <c r="D23" s="358">
        <f>SUM(D8:D22)</f>
        <v>2380</v>
      </c>
      <c r="E23" s="358">
        <f>SUM(E8:E22)</f>
        <v>-940</v>
      </c>
      <c r="F23" s="358">
        <f>SUM(F8:F22)</f>
        <v>490</v>
      </c>
      <c r="G23" s="358">
        <f>SUM(G8:G22)</f>
        <v>950</v>
      </c>
      <c r="H23" s="417">
        <f>+G23</f>
        <v>950</v>
      </c>
      <c r="I23" s="345"/>
    </row>
    <row r="24" spans="1:12" ht="13.15" thickTop="1">
      <c r="A24" s="345"/>
      <c r="B24" s="405"/>
      <c r="C24" s="345"/>
      <c r="D24" s="345"/>
      <c r="E24" s="420"/>
      <c r="F24" s="345"/>
      <c r="G24" s="345"/>
      <c r="H24" s="420"/>
      <c r="I24" s="345"/>
    </row>
    <row r="25" spans="1:12">
      <c r="A25" s="345"/>
      <c r="B25" s="405"/>
      <c r="C25" s="345"/>
      <c r="D25" s="345"/>
      <c r="F25" s="345"/>
      <c r="G25" s="345"/>
      <c r="H25" s="420"/>
      <c r="I25" s="345"/>
    </row>
    <row r="27" spans="1:12">
      <c r="B27" t="s">
        <v>236</v>
      </c>
      <c r="C27" t="s">
        <v>261</v>
      </c>
      <c r="D27" t="s">
        <v>262</v>
      </c>
      <c r="E27" t="s">
        <v>237</v>
      </c>
      <c r="F27" t="s">
        <v>238</v>
      </c>
      <c r="G27" t="s">
        <v>263</v>
      </c>
      <c r="H27" t="s">
        <v>264</v>
      </c>
    </row>
    <row r="28" spans="1:12">
      <c r="B28" s="741">
        <v>45474</v>
      </c>
      <c r="C28" t="s">
        <v>232</v>
      </c>
      <c r="D28">
        <v>130</v>
      </c>
      <c r="E28" t="s">
        <v>267</v>
      </c>
      <c r="F28" t="s">
        <v>235</v>
      </c>
      <c r="G28" t="s">
        <v>12</v>
      </c>
      <c r="H28" t="s">
        <v>392</v>
      </c>
      <c r="L28" s="345" t="s">
        <v>403</v>
      </c>
    </row>
    <row r="29" spans="1:12">
      <c r="B29" s="741">
        <v>45474</v>
      </c>
      <c r="C29" t="s">
        <v>232</v>
      </c>
      <c r="D29">
        <v>180</v>
      </c>
      <c r="E29" t="s">
        <v>267</v>
      </c>
      <c r="F29" t="s">
        <v>235</v>
      </c>
      <c r="G29" t="s">
        <v>12</v>
      </c>
      <c r="H29" t="s">
        <v>392</v>
      </c>
      <c r="L29" s="345" t="s">
        <v>402</v>
      </c>
    </row>
    <row r="30" spans="1:12">
      <c r="B30" s="741">
        <v>45474</v>
      </c>
      <c r="C30" t="s">
        <v>232</v>
      </c>
      <c r="D30">
        <v>180</v>
      </c>
      <c r="E30" t="s">
        <v>267</v>
      </c>
      <c r="F30" t="s">
        <v>235</v>
      </c>
      <c r="G30" t="s">
        <v>12</v>
      </c>
      <c r="H30" t="s">
        <v>392</v>
      </c>
      <c r="L30" s="345" t="s">
        <v>403</v>
      </c>
    </row>
    <row r="32" spans="1:12">
      <c r="D32" s="164">
        <f>SUM(D28:D31)</f>
        <v>490</v>
      </c>
    </row>
    <row r="34" spans="3:6">
      <c r="C34" s="405" t="s">
        <v>396</v>
      </c>
    </row>
    <row r="35" spans="3:6">
      <c r="C35" s="404" t="s">
        <v>224</v>
      </c>
      <c r="D35" s="404" t="s">
        <v>225</v>
      </c>
    </row>
    <row r="36" spans="3:6">
      <c r="C36" s="337">
        <v>160</v>
      </c>
      <c r="D36" s="25">
        <v>180</v>
      </c>
    </row>
    <row r="37" spans="3:6">
      <c r="C37" s="337">
        <v>160</v>
      </c>
      <c r="D37" s="25"/>
    </row>
    <row r="38" spans="3:6">
      <c r="C38" s="337">
        <v>130</v>
      </c>
      <c r="D38" s="25"/>
    </row>
    <row r="39" spans="3:6">
      <c r="C39" s="337">
        <v>130</v>
      </c>
      <c r="D39" s="25"/>
    </row>
    <row r="40" spans="3:6">
      <c r="C40" s="337">
        <v>180</v>
      </c>
      <c r="D40" s="25"/>
    </row>
    <row r="41" spans="3:6" ht="13.15" thickBot="1">
      <c r="C41" s="770">
        <f>SUM(C36:C40)</f>
        <v>760</v>
      </c>
      <c r="D41" s="770">
        <f>SUM(D36:D40)</f>
        <v>180</v>
      </c>
      <c r="E41" s="769">
        <f>SUM(C41:D41)</f>
        <v>940</v>
      </c>
    </row>
    <row r="42" spans="3:6" ht="13.15" thickTop="1"/>
    <row r="44" spans="3:6">
      <c r="C44" s="776" t="s">
        <v>224</v>
      </c>
      <c r="D44" s="771" t="s">
        <v>225</v>
      </c>
      <c r="E44" s="771" t="s">
        <v>226</v>
      </c>
      <c r="F44" s="25"/>
    </row>
    <row r="45" spans="3:6">
      <c r="C45" s="771">
        <v>160</v>
      </c>
      <c r="D45" s="772">
        <v>180</v>
      </c>
      <c r="E45" s="772">
        <v>180</v>
      </c>
      <c r="F45" s="25"/>
    </row>
    <row r="46" spans="3:6">
      <c r="C46" s="771">
        <v>160</v>
      </c>
      <c r="D46" s="772"/>
      <c r="E46" s="772"/>
      <c r="F46" s="25"/>
    </row>
    <row r="47" spans="3:6">
      <c r="C47" s="771">
        <v>130</v>
      </c>
      <c r="D47" s="772"/>
      <c r="E47" s="772"/>
      <c r="F47" s="25"/>
    </row>
    <row r="48" spans="3:6">
      <c r="C48" s="771">
        <v>130</v>
      </c>
      <c r="D48" s="772"/>
      <c r="E48" s="772"/>
      <c r="F48" s="25"/>
    </row>
    <row r="49" spans="3:6">
      <c r="C49" s="771">
        <v>180</v>
      </c>
      <c r="D49" s="772"/>
      <c r="E49" s="772"/>
      <c r="F49" s="25"/>
    </row>
    <row r="50" spans="3:6">
      <c r="C50" s="771"/>
      <c r="D50" s="771"/>
      <c r="E50" s="771"/>
      <c r="F50" s="25"/>
    </row>
    <row r="51" spans="3:6" ht="13.15" thickBot="1">
      <c r="C51" s="773">
        <f>SUM(C45:C50)</f>
        <v>760</v>
      </c>
      <c r="D51" s="773">
        <f>SUM(D45:D50)</f>
        <v>180</v>
      </c>
      <c r="E51" s="773">
        <f>SUM(E45:E50)</f>
        <v>180</v>
      </c>
      <c r="F51" s="25">
        <f>SUM(C51:E51)</f>
        <v>1120</v>
      </c>
    </row>
    <row r="52" spans="3:6" ht="13.15" thickTop="1"/>
    <row r="54" spans="3:6">
      <c r="D54" s="775"/>
    </row>
    <row r="55" spans="3:6">
      <c r="C55" s="405" t="s">
        <v>411</v>
      </c>
      <c r="D55" s="345" t="s">
        <v>402</v>
      </c>
      <c r="E55" s="164">
        <v>-180</v>
      </c>
    </row>
    <row r="56" spans="3:6" ht="13.15" thickBot="1">
      <c r="E56" s="790">
        <f>SUM(E55)</f>
        <v>-180</v>
      </c>
      <c r="F56" s="164">
        <f>+E56</f>
        <v>-180</v>
      </c>
    </row>
    <row r="57" spans="3:6" ht="13.15" thickTop="1"/>
    <row r="58" spans="3:6" ht="13.15" thickBot="1">
      <c r="F58" s="770">
        <f>+F51+F56</f>
        <v>940</v>
      </c>
    </row>
    <row r="59" spans="3:6" ht="13.15" thickTop="1"/>
  </sheetData>
  <mergeCells count="1">
    <mergeCell ref="D4:H4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90F5E-C162-2047-AAA0-03FB4593649F}">
  <dimension ref="A3:I40"/>
  <sheetViews>
    <sheetView topLeftCell="A16" zoomScale="75" zoomScaleNormal="75" workbookViewId="0">
      <selection activeCell="C27" sqref="C27:F40"/>
    </sheetView>
  </sheetViews>
  <sheetFormatPr defaultColWidth="9.1328125" defaultRowHeight="12.75"/>
  <cols>
    <col min="1" max="1" width="9.1328125" style="164"/>
    <col min="2" max="2" width="10.6640625" style="163" customWidth="1"/>
    <col min="3" max="3" width="47.33203125" style="164" bestFit="1" customWidth="1"/>
    <col min="4" max="4" width="11.6640625" style="164" customWidth="1"/>
    <col min="5" max="5" width="11.6640625" style="345" customWidth="1"/>
    <col min="6" max="8" width="11.6640625" style="164" customWidth="1"/>
    <col min="9" max="16384" width="9.1328125" style="164"/>
  </cols>
  <sheetData>
    <row r="3" spans="1:9" ht="13.15" thickBot="1"/>
    <row r="4" spans="1:9" s="165" customFormat="1" ht="13.15" thickBot="1">
      <c r="A4" s="406"/>
      <c r="B4" s="421"/>
      <c r="C4" s="407"/>
      <c r="D4" s="801" t="s">
        <v>163</v>
      </c>
      <c r="E4" s="802"/>
      <c r="F4" s="802"/>
      <c r="G4" s="802"/>
      <c r="H4" s="803"/>
      <c r="I4" s="406"/>
    </row>
    <row r="5" spans="1:9" s="165" customFormat="1">
      <c r="A5" s="406"/>
      <c r="B5" s="408" t="s">
        <v>1</v>
      </c>
      <c r="C5" s="408" t="s">
        <v>2</v>
      </c>
      <c r="D5" s="434"/>
      <c r="E5" s="359"/>
      <c r="F5" s="435"/>
      <c r="G5" s="436"/>
      <c r="H5" s="437"/>
      <c r="I5" s="406"/>
    </row>
    <row r="6" spans="1:9" s="7" customFormat="1" ht="25.9" thickBot="1">
      <c r="A6" s="222"/>
      <c r="B6" s="223" t="s">
        <v>5</v>
      </c>
      <c r="C6" s="223"/>
      <c r="D6" s="409" t="s">
        <v>108</v>
      </c>
      <c r="E6" s="360" t="s">
        <v>109</v>
      </c>
      <c r="F6" s="360" t="s">
        <v>110</v>
      </c>
      <c r="G6" s="409" t="s">
        <v>111</v>
      </c>
      <c r="H6" s="239" t="s">
        <v>112</v>
      </c>
      <c r="I6" s="222"/>
    </row>
    <row r="7" spans="1:9" s="166" customFormat="1" ht="10.15">
      <c r="B7" s="167"/>
      <c r="C7" s="167"/>
      <c r="D7" s="169" t="s">
        <v>122</v>
      </c>
      <c r="E7" s="170" t="s">
        <v>123</v>
      </c>
      <c r="F7" s="170" t="s">
        <v>124</v>
      </c>
      <c r="G7" s="182" t="s">
        <v>166</v>
      </c>
      <c r="H7" s="172"/>
    </row>
    <row r="8" spans="1:9" s="166" customFormat="1" ht="10.15">
      <c r="B8" s="167"/>
      <c r="C8" s="167"/>
      <c r="D8" s="173"/>
      <c r="E8" s="174"/>
      <c r="F8" s="174"/>
      <c r="G8" s="173"/>
      <c r="H8" s="177"/>
    </row>
    <row r="9" spans="1:9" s="166" customFormat="1" ht="10.15">
      <c r="B9" s="167"/>
      <c r="C9" s="167"/>
      <c r="D9" s="173"/>
      <c r="E9" s="174"/>
      <c r="F9" s="174"/>
      <c r="G9" s="173"/>
      <c r="H9" s="177"/>
    </row>
    <row r="10" spans="1:9" ht="13.15">
      <c r="A10" s="345"/>
      <c r="B10" s="422"/>
      <c r="C10" s="181" t="s">
        <v>8</v>
      </c>
      <c r="D10" s="356"/>
      <c r="E10" s="355"/>
      <c r="F10" s="355"/>
      <c r="G10" s="356"/>
      <c r="H10" s="413"/>
      <c r="I10" s="345"/>
    </row>
    <row r="11" spans="1:9">
      <c r="A11" s="345"/>
      <c r="B11" s="422"/>
      <c r="C11" s="240"/>
      <c r="D11" s="356"/>
      <c r="E11" s="355"/>
      <c r="F11" s="355"/>
      <c r="G11" s="356"/>
      <c r="H11" s="413"/>
      <c r="I11" s="345"/>
    </row>
    <row r="12" spans="1:9" ht="13.15">
      <c r="A12" s="345"/>
      <c r="B12" s="422"/>
      <c r="C12" s="11" t="s">
        <v>198</v>
      </c>
      <c r="D12" s="356">
        <f>+'RF - Entrate'!J24</f>
        <v>0</v>
      </c>
      <c r="E12" s="573">
        <v>0</v>
      </c>
      <c r="F12" s="573">
        <v>0</v>
      </c>
      <c r="G12" s="356">
        <f>+D12-F12+E12</f>
        <v>0</v>
      </c>
      <c r="H12" s="413"/>
      <c r="I12" s="345"/>
    </row>
    <row r="13" spans="1:9">
      <c r="A13" s="345"/>
      <c r="B13" s="279" t="s">
        <v>197</v>
      </c>
      <c r="C13" s="180" t="s">
        <v>398</v>
      </c>
      <c r="D13" s="356"/>
      <c r="E13" s="355">
        <v>540</v>
      </c>
      <c r="F13" s="573">
        <v>0</v>
      </c>
      <c r="G13" s="356">
        <f t="shared" ref="G13:G14" si="0">+D13-F13+E13</f>
        <v>540</v>
      </c>
      <c r="H13" s="413"/>
      <c r="I13" s="345"/>
    </row>
    <row r="14" spans="1:9">
      <c r="A14" s="345"/>
      <c r="B14" s="278"/>
      <c r="C14" s="180" t="s">
        <v>399</v>
      </c>
      <c r="D14" s="356"/>
      <c r="E14" s="355">
        <v>1120</v>
      </c>
      <c r="F14" s="573">
        <v>0</v>
      </c>
      <c r="G14" s="356">
        <f t="shared" si="0"/>
        <v>1120</v>
      </c>
      <c r="H14" s="413"/>
      <c r="I14" s="345"/>
    </row>
    <row r="15" spans="1:9">
      <c r="A15" s="345"/>
      <c r="B15" s="278"/>
      <c r="C15" s="240"/>
      <c r="D15" s="356"/>
      <c r="E15" s="355"/>
      <c r="F15" s="355"/>
      <c r="G15" s="355"/>
      <c r="H15" s="413"/>
      <c r="I15" s="420"/>
    </row>
    <row r="16" spans="1:9">
      <c r="A16" s="345"/>
      <c r="B16" s="278"/>
      <c r="C16" s="240"/>
      <c r="D16" s="356"/>
      <c r="E16" s="355"/>
      <c r="F16" s="355"/>
      <c r="G16" s="355"/>
      <c r="H16" s="413"/>
      <c r="I16" s="420"/>
    </row>
    <row r="17" spans="1:9">
      <c r="A17" s="345"/>
      <c r="B17" s="278"/>
      <c r="C17" s="240"/>
      <c r="D17" s="356"/>
      <c r="E17" s="355"/>
      <c r="F17" s="355"/>
      <c r="G17" s="355"/>
      <c r="H17" s="413"/>
      <c r="I17" s="420"/>
    </row>
    <row r="18" spans="1:9">
      <c r="A18" s="345"/>
      <c r="B18" s="278"/>
      <c r="C18" s="240"/>
      <c r="D18" s="356"/>
      <c r="E18" s="355"/>
      <c r="F18" s="355"/>
      <c r="G18" s="355"/>
      <c r="H18" s="413"/>
      <c r="I18" s="420"/>
    </row>
    <row r="19" spans="1:9">
      <c r="A19" s="345"/>
      <c r="B19" s="278"/>
      <c r="C19" s="240"/>
      <c r="D19" s="356"/>
      <c r="E19" s="355"/>
      <c r="F19" s="355"/>
      <c r="G19" s="355"/>
      <c r="H19" s="413"/>
      <c r="I19" s="420"/>
    </row>
    <row r="20" spans="1:9">
      <c r="A20" s="345"/>
      <c r="B20" s="278"/>
      <c r="C20" s="240"/>
      <c r="D20" s="356"/>
      <c r="E20" s="355"/>
      <c r="F20" s="355"/>
      <c r="G20" s="356"/>
      <c r="H20" s="413"/>
      <c r="I20" s="420"/>
    </row>
    <row r="21" spans="1:9">
      <c r="A21" s="345"/>
      <c r="B21" s="278"/>
      <c r="C21" s="240"/>
      <c r="D21" s="356"/>
      <c r="E21" s="355"/>
      <c r="F21" s="355"/>
      <c r="G21" s="356"/>
      <c r="H21" s="413"/>
      <c r="I21" s="345"/>
    </row>
    <row r="22" spans="1:9" ht="13.15">
      <c r="A22" s="345"/>
      <c r="B22" s="438"/>
      <c r="C22" s="539"/>
      <c r="D22" s="357"/>
      <c r="E22"/>
      <c r="F22" s="355"/>
      <c r="G22" s="356"/>
      <c r="H22" s="540"/>
      <c r="I22" s="345"/>
    </row>
    <row r="23" spans="1:9" ht="13.15" thickBot="1">
      <c r="A23" s="345"/>
      <c r="B23" s="430"/>
      <c r="C23" s="431" t="s">
        <v>160</v>
      </c>
      <c r="D23" s="358">
        <f>SUM(D12:D22)</f>
        <v>0</v>
      </c>
      <c r="E23" s="358">
        <f t="shared" ref="E23" si="1">SUM(E12:E22)</f>
        <v>1660</v>
      </c>
      <c r="F23" s="358">
        <f>SUM(F12:F22)</f>
        <v>0</v>
      </c>
      <c r="G23" s="358">
        <f>SUM(G12:G22)</f>
        <v>1660</v>
      </c>
      <c r="H23" s="358">
        <f>+G23</f>
        <v>1660</v>
      </c>
      <c r="I23" s="345"/>
    </row>
    <row r="24" spans="1:9" ht="13.15" thickTop="1">
      <c r="A24" s="345"/>
      <c r="B24" s="405"/>
      <c r="C24" s="345"/>
      <c r="D24" s="345"/>
      <c r="E24" s="420"/>
      <c r="F24" s="345"/>
      <c r="G24" s="345"/>
      <c r="H24" s="345"/>
      <c r="I24" s="345"/>
    </row>
    <row r="25" spans="1:9">
      <c r="A25" s="345"/>
      <c r="B25" s="405"/>
      <c r="C25" s="345"/>
      <c r="D25" s="345"/>
      <c r="F25" s="345"/>
      <c r="G25" s="345"/>
      <c r="H25" s="345"/>
      <c r="I25" s="345"/>
    </row>
    <row r="26" spans="1:9">
      <c r="A26" s="345"/>
      <c r="B26" s="405"/>
      <c r="C26" s="345"/>
      <c r="D26" s="345"/>
      <c r="F26" s="345"/>
      <c r="G26" s="345"/>
      <c r="H26" s="345"/>
      <c r="I26" s="345"/>
    </row>
    <row r="27" spans="1:9">
      <c r="A27" s="345"/>
      <c r="B27" s="405"/>
      <c r="C27" s="405" t="s">
        <v>393</v>
      </c>
      <c r="D27" s="345" t="s">
        <v>404</v>
      </c>
      <c r="E27" s="345">
        <v>180</v>
      </c>
      <c r="F27" s="345"/>
      <c r="G27" s="345"/>
      <c r="H27" s="345"/>
      <c r="I27" s="345"/>
    </row>
    <row r="28" spans="1:9">
      <c r="D28" s="345" t="s">
        <v>397</v>
      </c>
      <c r="E28" s="345">
        <v>180</v>
      </c>
    </row>
    <row r="29" spans="1:9">
      <c r="D29" s="345" t="s">
        <v>405</v>
      </c>
      <c r="E29" s="345">
        <v>180</v>
      </c>
    </row>
    <row r="30" spans="1:9" ht="13.15" thickBot="1">
      <c r="E30" s="768">
        <f>SUM(E27:E29)</f>
        <v>540</v>
      </c>
    </row>
    <row r="31" spans="1:9" ht="13.15" thickTop="1"/>
    <row r="32" spans="1:9">
      <c r="C32" s="405" t="s">
        <v>396</v>
      </c>
    </row>
    <row r="33" spans="3:8">
      <c r="C33" s="404" t="s">
        <v>224</v>
      </c>
      <c r="D33" s="404" t="s">
        <v>225</v>
      </c>
      <c r="E33" s="345" t="s">
        <v>405</v>
      </c>
    </row>
    <row r="34" spans="3:8">
      <c r="C34" s="337">
        <v>160</v>
      </c>
      <c r="D34" s="25">
        <v>180</v>
      </c>
      <c r="E34" s="345">
        <v>180</v>
      </c>
    </row>
    <row r="35" spans="3:8">
      <c r="C35" s="337">
        <v>160</v>
      </c>
      <c r="D35" s="25"/>
    </row>
    <row r="36" spans="3:8">
      <c r="C36" s="337">
        <v>130</v>
      </c>
      <c r="D36" s="25"/>
    </row>
    <row r="37" spans="3:8">
      <c r="C37" s="337">
        <v>130</v>
      </c>
      <c r="D37" s="25"/>
    </row>
    <row r="38" spans="3:8">
      <c r="C38" s="337">
        <v>180</v>
      </c>
      <c r="D38" s="25"/>
    </row>
    <row r="39" spans="3:8" ht="13.15" thickBot="1">
      <c r="C39" s="770">
        <f>SUM(C34:C38)</f>
        <v>760</v>
      </c>
      <c r="D39" s="770">
        <f>SUM(D34:D38)</f>
        <v>180</v>
      </c>
      <c r="E39" s="770">
        <f>SUM(E34:E38)</f>
        <v>180</v>
      </c>
      <c r="F39" s="775">
        <f>+E39+D39+C39</f>
        <v>1120</v>
      </c>
      <c r="H39" s="775"/>
    </row>
    <row r="40" spans="3:8" ht="13.15" thickTop="1"/>
  </sheetData>
  <mergeCells count="1">
    <mergeCell ref="D4:H4"/>
  </mergeCells>
  <printOptions horizontalCentered="1"/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m xmlns="b2b17894-3a1a-48e2-9bf3-8e29453b9a6b" xsi:nil="true"/>
    <anteprima xmlns="b2b17894-3a1a-48e2-9bf3-8e29453b9a6b" xsi:nil="true"/>
    <immagine xmlns="b2b17894-3a1a-48e2-9bf3-8e29453b9a6b" xsi:nil="true"/>
    <TaxCatchAll xmlns="f76053e6-a535-4111-bfff-cfd17322cf02" xsi:nil="true"/>
    <lcf76f155ced4ddcb4097134ff3c332f xmlns="b2b17894-3a1a-48e2-9bf3-8e29453b9a6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04415BA762DB44E876B2B25766EB245" ma:contentTypeVersion="22" ma:contentTypeDescription="Creare un nuovo documento." ma:contentTypeScope="" ma:versionID="c82413b65c8e96bfeb33e65a23d291bf">
  <xsd:schema xmlns:xsd="http://www.w3.org/2001/XMLSchema" xmlns:xs="http://www.w3.org/2001/XMLSchema" xmlns:p="http://schemas.microsoft.com/office/2006/metadata/properties" xmlns:ns2="f76053e6-a535-4111-bfff-cfd17322cf02" xmlns:ns3="b2b17894-3a1a-48e2-9bf3-8e29453b9a6b" targetNamespace="http://schemas.microsoft.com/office/2006/metadata/properties" ma:root="true" ma:fieldsID="83524f8f24dea617c8251745704b6a08" ns2:_="" ns3:_="">
    <xsd:import namespace="f76053e6-a535-4111-bfff-cfd17322cf02"/>
    <xsd:import namespace="b2b17894-3a1a-48e2-9bf3-8e29453b9a6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immagine" minOccurs="0"/>
                <xsd:element ref="ns3:imm" minOccurs="0"/>
                <xsd:element ref="ns3:anteprima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6053e6-a535-4111-bfff-cfd17322cf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81d25181-15ae-48fe-b387-52c3d389860b}" ma:internalName="TaxCatchAll" ma:showField="CatchAllData" ma:web="f76053e6-a535-4111-bfff-cfd17322cf0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b17894-3a1a-48e2-9bf3-8e29453b9a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immagine" ma:index="20" nillable="true" ma:displayName="immagine" ma:format="Thumbnail" ma:internalName="immagine">
      <xsd:simpleType>
        <xsd:restriction base="dms:Unknown"/>
      </xsd:simpleType>
    </xsd:element>
    <xsd:element name="imm" ma:index="21" nillable="true" ma:displayName="imm" ma:format="Thumbnail" ma:internalName="imm">
      <xsd:simpleType>
        <xsd:restriction base="dms:Unknown"/>
      </xsd:simpleType>
    </xsd:element>
    <xsd:element name="anteprima" ma:index="22" nillable="true" ma:displayName="anteprima" ma:format="Thumbnail" ma:internalName="anteprima">
      <xsd:simpleType>
        <xsd:restriction base="dms:Unknown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Tag immagine" ma:readOnly="false" ma:fieldId="{5cf76f15-5ced-4ddc-b409-7134ff3c332f}" ma:taxonomyMulti="true" ma:sspId="2ad7b977-fa2d-4d42-996b-d223e3653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0A7115-491F-4E3C-B379-7C2B12BACC7C}">
  <ds:schemaRefs>
    <ds:schemaRef ds:uri="http://purl.org/dc/terms/"/>
    <ds:schemaRef ds:uri="http://purl.org/dc/dcmitype/"/>
    <ds:schemaRef ds:uri="b2b17894-3a1a-48e2-9bf3-8e29453b9a6b"/>
    <ds:schemaRef ds:uri="f76053e6-a535-4111-bfff-cfd17322cf02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6B65DA3D-DC6A-464A-AC5F-B0FF3D5E1B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6053e6-a535-4111-bfff-cfd17322cf02"/>
    <ds:schemaRef ds:uri="b2b17894-3a1a-48e2-9bf3-8e29453b9a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8DE7E4-123E-4FA8-8FB6-F4738CFE786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41</vt:i4>
      </vt:variant>
      <vt:variant>
        <vt:lpstr>Intervalli denominati</vt:lpstr>
      </vt:variant>
      <vt:variant>
        <vt:i4>8</vt:i4>
      </vt:variant>
    </vt:vector>
  </HeadingPairs>
  <TitlesOfParts>
    <vt:vector size="49" baseType="lpstr">
      <vt:lpstr>Entrate</vt:lpstr>
      <vt:lpstr>Uscite</vt:lpstr>
      <vt:lpstr>RF - Entrate</vt:lpstr>
      <vt:lpstr>RF - Uscite</vt:lpstr>
      <vt:lpstr>E 1.01.01</vt:lpstr>
      <vt:lpstr>E 1.01.02</vt:lpstr>
      <vt:lpstr>E 1.01.03</vt:lpstr>
      <vt:lpstr>E 1.01.04</vt:lpstr>
      <vt:lpstr>E 1.01.05</vt:lpstr>
      <vt:lpstr>E 1.02.01</vt:lpstr>
      <vt:lpstr>E 1.02.02</vt:lpstr>
      <vt:lpstr>E 1.02.03</vt:lpstr>
      <vt:lpstr>E 2.01.01</vt:lpstr>
      <vt:lpstr>U 1.01.01</vt:lpstr>
      <vt:lpstr>U 1.01.02</vt:lpstr>
      <vt:lpstr>U 1.02.01</vt:lpstr>
      <vt:lpstr>U 1.02.02</vt:lpstr>
      <vt:lpstr>U 1.02.03</vt:lpstr>
      <vt:lpstr>U 1.02.04</vt:lpstr>
      <vt:lpstr>U 1.02.05</vt:lpstr>
      <vt:lpstr>U 1.02.06</vt:lpstr>
      <vt:lpstr>U 1.03.01</vt:lpstr>
      <vt:lpstr>U 1.03.02</vt:lpstr>
      <vt:lpstr>U 1.04.01</vt:lpstr>
      <vt:lpstr>U 1.04.02</vt:lpstr>
      <vt:lpstr>U 1.04.03</vt:lpstr>
      <vt:lpstr>U 1.04.04</vt:lpstr>
      <vt:lpstr>U 1.05.01</vt:lpstr>
      <vt:lpstr>U 1.05.02</vt:lpstr>
      <vt:lpstr>U 1.05.03</vt:lpstr>
      <vt:lpstr>U 1.05.04</vt:lpstr>
      <vt:lpstr>U 1.06.01</vt:lpstr>
      <vt:lpstr>U 1.06.02</vt:lpstr>
      <vt:lpstr>U 1.06.03</vt:lpstr>
      <vt:lpstr>U 1.06.04</vt:lpstr>
      <vt:lpstr>U 1.06.05</vt:lpstr>
      <vt:lpstr>U 1.06.06</vt:lpstr>
      <vt:lpstr>U 1.06.07</vt:lpstr>
      <vt:lpstr>U 2.01.01</vt:lpstr>
      <vt:lpstr>P 2.01.02</vt:lpstr>
      <vt:lpstr>Foglio1</vt:lpstr>
      <vt:lpstr>Entrate!Area_stampa</vt:lpstr>
      <vt:lpstr>'RF - Entrate'!Area_stampa</vt:lpstr>
      <vt:lpstr>'RF - Uscite'!Area_stampa</vt:lpstr>
      <vt:lpstr>'U 1.05.01'!Area_stampa</vt:lpstr>
      <vt:lpstr>'U 1.05.02'!Area_stampa</vt:lpstr>
      <vt:lpstr>'U 1.05.03'!Area_stampa</vt:lpstr>
      <vt:lpstr>'U 1.05.04'!Area_stampa</vt:lpstr>
      <vt:lpstr>Uscite!Area_stampa</vt:lpstr>
    </vt:vector>
  </TitlesOfParts>
  <Manager/>
  <Company>Magnaghi Marco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Magnaghi Marco</dc:creator>
  <cp:keywords/>
  <dc:description/>
  <cp:lastModifiedBy>Lucia Barranca</cp:lastModifiedBy>
  <cp:revision/>
  <cp:lastPrinted>2025-03-06T11:42:18Z</cp:lastPrinted>
  <dcterms:created xsi:type="dcterms:W3CDTF">2003-04-04T19:40:37Z</dcterms:created>
  <dcterms:modified xsi:type="dcterms:W3CDTF">2025-03-28T14:53:03Z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0x010100004415BA762DB44E876B2B25766EB245</vt:lpwstr>
  </property>
  <property fmtid="{D5CDD505-2E9C-101B-9397-08002B2CF9AE}" pid="3" name="MediaServiceImageTags">
    <vt:lpwstr/>
  </property>
</Properties>
</file>